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1.54\fu\doc\решения БЮДЖЕТЫ ПОСЕЛЕНИЙ 2024-2026\Гам\"/>
    </mc:Choice>
  </mc:AlternateContent>
  <bookViews>
    <workbookView xWindow="0" yWindow="0" windowWidth="28800" windowHeight="12330" activeTab="2"/>
  </bookViews>
  <sheets>
    <sheet name="2022-2025" sheetId="2" r:id="rId1"/>
    <sheet name="2024-2026" sheetId="3" r:id="rId2"/>
    <sheet name="СВОД после согласования" sheetId="4" r:id="rId3"/>
  </sheets>
  <definedNames>
    <definedName name="_xlnm.Print_Titles" localSheetId="0">'2022-2025'!$6:$6</definedName>
    <definedName name="_xlnm.Print_Area" localSheetId="2">'СВОД после согласования'!$A$1:$K$65</definedName>
  </definedNames>
  <calcPr calcId="162913"/>
</workbook>
</file>

<file path=xl/calcChain.xml><?xml version="1.0" encoding="utf-8"?>
<calcChain xmlns="http://schemas.openxmlformats.org/spreadsheetml/2006/main">
  <c r="H61" i="4" l="1"/>
  <c r="G61" i="4"/>
  <c r="F60" i="4"/>
  <c r="F62" i="4" s="1"/>
  <c r="F64" i="4" s="1"/>
  <c r="F58" i="4"/>
  <c r="H62" i="4"/>
  <c r="G62" i="4" l="1"/>
  <c r="F20" i="4" l="1"/>
  <c r="G29" i="4"/>
  <c r="H29" i="4" s="1"/>
  <c r="F18" i="4"/>
  <c r="F17" i="4"/>
  <c r="F21" i="4"/>
  <c r="F14" i="4" l="1"/>
  <c r="F6" i="4" l="1"/>
  <c r="F8" i="4" s="1"/>
  <c r="G50" i="4"/>
  <c r="G43" i="4"/>
  <c r="H43" i="4" s="1"/>
  <c r="G41" i="4"/>
  <c r="H41" i="4" s="1"/>
  <c r="G21" i="4"/>
  <c r="H21" i="4" s="1"/>
  <c r="G19" i="4"/>
  <c r="H19" i="4" s="1"/>
  <c r="F16" i="4"/>
  <c r="G16" i="4" s="1"/>
  <c r="H16" i="4" s="1"/>
  <c r="F15" i="4"/>
  <c r="G15" i="4" s="1"/>
  <c r="H15" i="4" s="1"/>
  <c r="G14" i="4"/>
  <c r="H14" i="4" s="1"/>
  <c r="G12" i="4"/>
  <c r="H12" i="4" s="1"/>
  <c r="G11" i="4"/>
  <c r="H11" i="4" s="1"/>
  <c r="G10" i="4"/>
  <c r="H10" i="4" s="1"/>
  <c r="G9" i="4"/>
  <c r="H9" i="4" s="1"/>
  <c r="F52" i="4" l="1"/>
  <c r="H50" i="4"/>
  <c r="G6" i="4"/>
  <c r="G8" i="4" s="1"/>
  <c r="G52" i="4" s="1"/>
  <c r="H51" i="3"/>
  <c r="I51" i="3"/>
  <c r="G51" i="3"/>
  <c r="G54" i="4" l="1"/>
  <c r="G64" i="4"/>
  <c r="H6" i="4"/>
  <c r="G20" i="3"/>
  <c r="G18" i="3"/>
  <c r="H8" i="4" l="1"/>
  <c r="H52" i="4" s="1"/>
  <c r="G16" i="3"/>
  <c r="G17" i="3"/>
  <c r="G30" i="3"/>
  <c r="G21" i="3"/>
  <c r="G15" i="3"/>
  <c r="H54" i="4" l="1"/>
  <c r="H64" i="4"/>
  <c r="G14" i="3"/>
  <c r="G11" i="3"/>
  <c r="F51" i="3"/>
  <c r="G7" i="3" l="1"/>
  <c r="H7" i="3" s="1"/>
  <c r="I7" i="3" s="1"/>
  <c r="G8" i="3"/>
  <c r="H8" i="3" s="1"/>
  <c r="I8" i="3" s="1"/>
  <c r="G9" i="3"/>
  <c r="H9" i="3" s="1"/>
  <c r="I9" i="3" s="1"/>
  <c r="H10" i="3"/>
  <c r="I10" i="3" s="1"/>
  <c r="H11" i="3"/>
  <c r="I11" i="3" s="1"/>
  <c r="G12" i="3"/>
  <c r="H12" i="3" s="1"/>
  <c r="I12" i="3" s="1"/>
  <c r="I13" i="3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G29" i="3"/>
  <c r="H29" i="3" s="1"/>
  <c r="I29" i="3" s="1"/>
  <c r="H30" i="3"/>
  <c r="I30" i="3" s="1"/>
  <c r="G33" i="3"/>
  <c r="H33" i="3" s="1"/>
  <c r="I33" i="3" s="1"/>
  <c r="G34" i="3"/>
  <c r="H34" i="3" s="1"/>
  <c r="I34" i="3" s="1"/>
  <c r="G37" i="3"/>
  <c r="H37" i="3" s="1"/>
  <c r="I37" i="3" s="1"/>
  <c r="H38" i="3"/>
  <c r="I38" i="3" s="1"/>
  <c r="H41" i="3"/>
  <c r="I41" i="3" s="1"/>
  <c r="H42" i="3"/>
  <c r="I42" i="3" s="1"/>
  <c r="G43" i="3"/>
  <c r="H43" i="3" s="1"/>
  <c r="I43" i="3" s="1"/>
  <c r="G44" i="3"/>
  <c r="H44" i="3" s="1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G6" i="3"/>
  <c r="H6" i="3" s="1"/>
  <c r="I6" i="3" s="1"/>
  <c r="F40" i="2" l="1"/>
  <c r="H8" i="2"/>
  <c r="I8" i="2"/>
  <c r="H9" i="2"/>
  <c r="I9" i="2"/>
  <c r="H10" i="2"/>
  <c r="I10" i="2"/>
  <c r="H15" i="2"/>
  <c r="I15" i="2"/>
  <c r="H18" i="2"/>
  <c r="I18" i="2" s="1"/>
  <c r="I19" i="2"/>
  <c r="H20" i="2"/>
  <c r="I20" i="2"/>
  <c r="H22" i="2"/>
  <c r="I22" i="2"/>
  <c r="H23" i="2"/>
  <c r="I23" i="2"/>
  <c r="H24" i="2"/>
  <c r="I24" i="2"/>
  <c r="H25" i="2"/>
  <c r="I25" i="2"/>
  <c r="H26" i="2"/>
  <c r="I26" i="2" s="1"/>
  <c r="H27" i="2"/>
  <c r="I27" i="2"/>
  <c r="I28" i="2"/>
  <c r="H29" i="2"/>
  <c r="I29" i="2"/>
  <c r="H30" i="2"/>
  <c r="I30" i="2"/>
  <c r="I31" i="2"/>
  <c r="H32" i="2"/>
  <c r="I32" i="2"/>
  <c r="H33" i="2"/>
  <c r="I33" i="2" s="1"/>
  <c r="H34" i="2"/>
  <c r="I34" i="2"/>
  <c r="H35" i="2"/>
  <c r="I35" i="2"/>
  <c r="H36" i="2"/>
  <c r="I36" i="2"/>
  <c r="H37" i="2"/>
  <c r="I37" i="2"/>
  <c r="H38" i="2"/>
  <c r="I38" i="2"/>
  <c r="H39" i="2"/>
  <c r="I39" i="2" s="1"/>
  <c r="H7" i="2"/>
  <c r="G24" i="2"/>
  <c r="G18" i="2"/>
  <c r="G17" i="2"/>
  <c r="H17" i="2" s="1"/>
  <c r="I17" i="2" s="1"/>
  <c r="G16" i="2"/>
  <c r="H16" i="2" s="1"/>
  <c r="I16" i="2" s="1"/>
  <c r="G21" i="2"/>
  <c r="H21" i="2" s="1"/>
  <c r="I21" i="2" s="1"/>
  <c r="G13" i="2"/>
  <c r="I13" i="2" s="1"/>
  <c r="G14" i="2"/>
  <c r="H14" i="2" s="1"/>
  <c r="I14" i="2" s="1"/>
  <c r="G12" i="2"/>
  <c r="H12" i="2" s="1"/>
  <c r="I12" i="2" s="1"/>
  <c r="G10" i="2"/>
  <c r="G40" i="2" s="1"/>
  <c r="G11" i="2"/>
  <c r="H11" i="2" s="1"/>
  <c r="I11" i="2" s="1"/>
  <c r="H40" i="2" l="1"/>
  <c r="I7" i="2"/>
  <c r="I40" i="2" s="1"/>
</calcChain>
</file>

<file path=xl/sharedStrings.xml><?xml version="1.0" encoding="utf-8"?>
<sst xmlns="http://schemas.openxmlformats.org/spreadsheetml/2006/main" count="666" uniqueCount="98">
  <si>
    <t>Код ведомства</t>
  </si>
  <si>
    <t>Код подраздела</t>
  </si>
  <si>
    <t>Код целевой статьи</t>
  </si>
  <si>
    <t>Код вида расхода</t>
  </si>
  <si>
    <t>Код доп.классификации</t>
  </si>
  <si>
    <t>1</t>
  </si>
  <si>
    <t>2</t>
  </si>
  <si>
    <t>3</t>
  </si>
  <si>
    <t>4</t>
  </si>
  <si>
    <t>5</t>
  </si>
  <si>
    <t>6</t>
  </si>
  <si>
    <t>925</t>
  </si>
  <si>
    <t>0102</t>
  </si>
  <si>
    <t>9900010010</t>
  </si>
  <si>
    <t>121</t>
  </si>
  <si>
    <t>00.211.00</t>
  </si>
  <si>
    <t>122</t>
  </si>
  <si>
    <t>00.000.00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</si>
  <si>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</si>
  <si>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</si>
  <si>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</si>
  <si>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</si>
  <si>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</si>
  <si>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</si>
  <si>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</si>
  <si>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</si>
  <si>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</si>
  <si>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</si>
  <si>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</si>
  <si>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</si>
  <si>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00.310.00</t>
  </si>
  <si>
    <t>00.340.00</t>
  </si>
  <si>
    <t>247</t>
  </si>
  <si>
    <t>852</t>
  </si>
  <si>
    <t>0111</t>
  </si>
  <si>
    <t>9900090000</t>
  </si>
  <si>
    <t>870</t>
  </si>
  <si>
    <t>0113</t>
  </si>
  <si>
    <t>9900094000</t>
  </si>
  <si>
    <t>831</t>
  </si>
  <si>
    <t>853</t>
  </si>
  <si>
    <t>0309</t>
  </si>
  <si>
    <t>9900094090</t>
  </si>
  <si>
    <t>0501</t>
  </si>
  <si>
    <t>9900084130</t>
  </si>
  <si>
    <t>05.П14.00</t>
  </si>
  <si>
    <t>9900094050</t>
  </si>
  <si>
    <t>0503</t>
  </si>
  <si>
    <t>9900084110</t>
  </si>
  <si>
    <t>05.П12.00</t>
  </si>
  <si>
    <t>9900094110</t>
  </si>
  <si>
    <t>9900094130</t>
  </si>
  <si>
    <t>9900094150</t>
  </si>
  <si>
    <t>9900094170</t>
  </si>
  <si>
    <t>9900094180</t>
  </si>
  <si>
    <t>1001</t>
  </si>
  <si>
    <t>9900094010</t>
  </si>
  <si>
    <t>312</t>
  </si>
  <si>
    <t>Гам</t>
  </si>
  <si>
    <t>план 2023</t>
  </si>
  <si>
    <t>план 2024</t>
  </si>
  <si>
    <t>ассигнов.2022</t>
  </si>
  <si>
    <t>план 2025</t>
  </si>
  <si>
    <t>на 13 октября 2023 года</t>
  </si>
  <si>
    <t>Единица измерения: руб.</t>
  </si>
  <si>
    <t>00.211.02</t>
  </si>
  <si>
    <t>9900051180</t>
  </si>
  <si>
    <t>23-51180-00000-00000</t>
  </si>
  <si>
    <t>9900073150</t>
  </si>
  <si>
    <t>7315001.23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</si>
  <si>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</si>
  <si>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</si>
  <si>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</si>
  <si>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</si>
  <si>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</si>
  <si>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</si>
  <si>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</si>
  <si>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</si>
  <si>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0409</t>
  </si>
  <si>
    <t>9900084050</t>
  </si>
  <si>
    <t>05.П01.17</t>
  </si>
  <si>
    <t>15021S2300</t>
  </si>
  <si>
    <t>7230001.23</t>
  </si>
  <si>
    <t>ГАМ</t>
  </si>
  <si>
    <t>ассигнов.2023</t>
  </si>
  <si>
    <t>план 2026</t>
  </si>
  <si>
    <t>0401</t>
  </si>
  <si>
    <t>15022S2400</t>
  </si>
  <si>
    <t>народный проект в сфере занятости</t>
  </si>
  <si>
    <t>народный проект благоустройство</t>
  </si>
  <si>
    <t>ИТОГО</t>
  </si>
  <si>
    <t>условно утверждаемые расходы</t>
  </si>
  <si>
    <t>собствен.доходы</t>
  </si>
  <si>
    <t>выравнивание РК</t>
  </si>
  <si>
    <t>выравнивание МБ</t>
  </si>
  <si>
    <t>иные МБТ</t>
  </si>
  <si>
    <t>ИТОГО доходы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</si>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</sst>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/>
      <bottom style="medium">
        <color rgb="FFFAC090"/>
      </bottom>
      <diagonal/>
    </border>
    <border>
      <left/>
      <right/>
      <top/>
      <bottom style="medium">
        <color rgb="FFFAC090"/>
      </bottom>
      <diagonal/>
    </border>
  </borders>
  <cellStyleXfs count="2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0" borderId="9">
      <alignment horizontal="center" vertical="top" shrinkToFit="1"/>
    </xf>
    <xf numFmtId="49" fontId="2" fillId="0" borderId="10">
      <alignment horizontal="center" vertical="top" shrinkToFit="1"/>
    </xf>
    <xf numFmtId="4" fontId="2" fillId="0" borderId="10">
      <alignment horizontal="right" vertical="top" shrinkToFit="1"/>
    </xf>
    <xf numFmtId="4" fontId="5" fillId="0" borderId="11">
      <alignment horizontal="right" vertical="top" shrinkToFit="1"/>
    </xf>
    <xf numFmtId="0" fontId="2" fillId="0" borderId="12"/>
    <xf numFmtId="0" fontId="2" fillId="0" borderId="13"/>
    <xf numFmtId="4" fontId="6" fillId="2" borderId="14">
      <alignment horizontal="right" shrinkToFit="1"/>
    </xf>
    <xf numFmtId="4" fontId="6" fillId="2" borderId="15">
      <alignment horizontal="right" shrinkToFit="1"/>
    </xf>
    <xf numFmtId="0" fontId="2" fillId="0" borderId="1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49" fontId="3" fillId="0" borderId="17">
      <alignment horizontal="center" vertical="center" wrapText="1"/>
    </xf>
    <xf numFmtId="4" fontId="2" fillId="0" borderId="11">
      <alignment horizontal="right" vertical="top" shrinkToFit="1"/>
    </xf>
    <xf numFmtId="0" fontId="7" fillId="0" borderId="1"/>
    <xf numFmtId="0" fontId="7" fillId="0" borderId="1"/>
    <xf numFmtId="0" fontId="7" fillId="0" borderId="1"/>
  </cellStyleXfs>
  <cellXfs count="86">
    <xf numFmtId="0" fontId="0" fillId="0" borderId="0" xfId="0"/>
    <xf numFmtId="0" fontId="0" fillId="0" borderId="0" xfId="0" applyFill="1" applyProtection="1">
      <protection locked="0"/>
    </xf>
    <xf numFmtId="49" fontId="9" fillId="0" borderId="3" xfId="4" applyNumberFormat="1" applyFont="1" applyFill="1" applyProtection="1">
      <alignment horizontal="center" vertical="center" wrapText="1"/>
    </xf>
    <xf numFmtId="49" fontId="3" fillId="0" borderId="6" xfId="5" applyNumberFormat="1" applyFill="1" applyProtection="1">
      <alignment horizontal="center" vertical="center" wrapText="1"/>
    </xf>
    <xf numFmtId="49" fontId="3" fillId="0" borderId="7" xfId="6" applyNumberFormat="1" applyFill="1" applyProtection="1">
      <alignment horizontal="center" vertical="center" wrapText="1"/>
    </xf>
    <xf numFmtId="49" fontId="3" fillId="0" borderId="8" xfId="7" applyNumberFormat="1" applyFill="1" applyProtection="1">
      <alignment horizontal="center" vertical="center" wrapText="1"/>
    </xf>
    <xf numFmtId="49" fontId="4" fillId="0" borderId="9" xfId="8" applyNumberFormat="1" applyFill="1" applyProtection="1">
      <alignment horizontal="center" vertical="top" shrinkToFit="1"/>
    </xf>
    <xf numFmtId="49" fontId="2" fillId="0" borderId="10" xfId="9" applyNumberFormat="1" applyFill="1" applyProtection="1">
      <alignment horizontal="center" vertical="top" shrinkToFit="1"/>
    </xf>
    <xf numFmtId="4" fontId="2" fillId="0" borderId="10" xfId="10" applyNumberFormat="1" applyFill="1" applyProtection="1">
      <alignment horizontal="right" vertical="top" shrinkToFit="1"/>
    </xf>
    <xf numFmtId="0" fontId="2" fillId="0" borderId="12" xfId="12" applyNumberFormat="1" applyFill="1" applyProtection="1"/>
    <xf numFmtId="0" fontId="2" fillId="0" borderId="13" xfId="13" applyNumberFormat="1" applyFill="1" applyProtection="1"/>
    <xf numFmtId="4" fontId="2" fillId="0" borderId="13" xfId="13" applyNumberFormat="1" applyFill="1" applyProtection="1"/>
    <xf numFmtId="0" fontId="2" fillId="0" borderId="16" xfId="16" applyNumberFormat="1" applyFill="1" applyProtection="1"/>
    <xf numFmtId="0" fontId="2" fillId="0" borderId="20" xfId="13" applyNumberFormat="1" applyBorder="1" applyProtection="1"/>
    <xf numFmtId="49" fontId="3" fillId="0" borderId="18" xfId="4" applyNumberFormat="1" applyBorder="1" applyProtection="1">
      <alignment horizontal="center" vertical="center" wrapText="1"/>
    </xf>
    <xf numFmtId="0" fontId="2" fillId="0" borderId="19" xfId="12" applyNumberFormat="1" applyBorder="1" applyProtection="1"/>
    <xf numFmtId="0" fontId="2" fillId="0" borderId="16" xfId="16" applyNumberFormat="1" applyProtection="1"/>
    <xf numFmtId="49" fontId="3" fillId="0" borderId="18" xfId="5" applyNumberFormat="1" applyBorder="1" applyProtection="1">
      <alignment horizontal="center" vertical="center" wrapText="1"/>
    </xf>
    <xf numFmtId="49" fontId="3" fillId="0" borderId="18" xfId="24" applyNumberFormat="1" applyBorder="1" applyProtection="1">
      <alignment horizontal="center" vertical="center" wrapText="1"/>
    </xf>
    <xf numFmtId="49" fontId="4" fillId="0" borderId="18" xfId="8" applyNumberFormat="1" applyBorder="1" applyProtection="1">
      <alignment horizontal="center" vertical="top" shrinkToFit="1"/>
    </xf>
    <xf numFmtId="49" fontId="2" fillId="0" borderId="18" xfId="9" applyNumberFormat="1" applyBorder="1" applyProtection="1">
      <alignment horizontal="center" vertical="top" shrinkToFit="1"/>
    </xf>
    <xf numFmtId="4" fontId="2" fillId="0" borderId="18" xfId="10" applyNumberFormat="1" applyBorder="1" applyProtection="1">
      <alignment horizontal="right" vertical="top" shrinkToFit="1"/>
    </xf>
    <xf numFmtId="4" fontId="2" fillId="0" borderId="18" xfId="25" applyNumberFormat="1" applyBorder="1" applyProtection="1">
      <alignment horizontal="right" vertical="top" shrinkToFit="1"/>
    </xf>
    <xf numFmtId="4" fontId="2" fillId="0" borderId="20" xfId="13" applyNumberFormat="1" applyBorder="1" applyProtection="1"/>
    <xf numFmtId="49" fontId="3" fillId="3" borderId="18" xfId="4" applyNumberFormat="1" applyFill="1" applyBorder="1" applyProtection="1">
      <alignment horizontal="center" vertical="center" wrapText="1"/>
    </xf>
    <xf numFmtId="49" fontId="3" fillId="3" borderId="18" xfId="5" applyNumberFormat="1" applyFill="1" applyBorder="1" applyProtection="1">
      <alignment horizontal="center" vertical="center" wrapText="1"/>
    </xf>
    <xf numFmtId="4" fontId="2" fillId="3" borderId="18" xfId="10" applyNumberFormat="1" applyFill="1" applyBorder="1" applyProtection="1">
      <alignment horizontal="right" vertical="top" shrinkToFit="1"/>
    </xf>
    <xf numFmtId="0" fontId="2" fillId="3" borderId="16" xfId="16" applyNumberFormat="1" applyFill="1" applyProtection="1"/>
    <xf numFmtId="0" fontId="0" fillId="3" borderId="0" xfId="0" applyFill="1"/>
    <xf numFmtId="49" fontId="3" fillId="0" borderId="18" xfId="4" applyNumberFormat="1" applyBorder="1" applyProtection="1">
      <alignment horizontal="center" vertical="center" wrapText="1"/>
    </xf>
    <xf numFmtId="4" fontId="3" fillId="3" borderId="20" xfId="13" applyNumberFormat="1" applyFont="1" applyFill="1" applyBorder="1" applyProtection="1"/>
    <xf numFmtId="0" fontId="2" fillId="0" borderId="1" xfId="17" applyNumberFormat="1" applyFill="1" applyProtection="1">
      <alignment horizontal="left" vertical="top" wrapText="1"/>
    </xf>
    <xf numFmtId="0" fontId="2" fillId="0" borderId="1" xfId="17" applyFill="1">
      <alignment horizontal="left" vertical="top" wrapText="1"/>
    </xf>
    <xf numFmtId="0" fontId="1" fillId="0" borderId="1" xfId="1" applyNumberFormat="1" applyFill="1" applyProtection="1">
      <alignment horizontal="center" vertical="top" wrapText="1"/>
    </xf>
    <xf numFmtId="0" fontId="1" fillId="0" borderId="1" xfId="1" applyFill="1">
      <alignment horizontal="center" vertical="top" wrapText="1"/>
    </xf>
    <xf numFmtId="0" fontId="8" fillId="0" borderId="1" xfId="1" applyNumberFormat="1" applyFont="1" applyFill="1" applyProtection="1">
      <alignment horizontal="center" vertical="top" wrapText="1"/>
    </xf>
    <xf numFmtId="0" fontId="8" fillId="0" borderId="1" xfId="1" applyFont="1" applyFill="1">
      <alignment horizontal="center" vertical="top" wrapText="1"/>
    </xf>
    <xf numFmtId="0" fontId="2" fillId="0" borderId="1" xfId="2" applyNumberFormat="1" applyFill="1" applyProtection="1">
      <alignment horizontal="right" vertical="top" wrapText="1"/>
    </xf>
    <xf numFmtId="0" fontId="2" fillId="0" borderId="1" xfId="2" applyFill="1">
      <alignment horizontal="right" vertical="top" wrapText="1"/>
    </xf>
    <xf numFmtId="49" fontId="3" fillId="0" borderId="2" xfId="3" applyNumberFormat="1" applyFill="1" applyProtection="1">
      <alignment horizontal="center" vertical="center" wrapText="1"/>
    </xf>
    <xf numFmtId="49" fontId="3" fillId="0" borderId="2" xfId="3" applyFill="1">
      <alignment horizontal="center" vertical="center" wrapText="1"/>
    </xf>
    <xf numFmtId="49" fontId="3" fillId="0" borderId="3" xfId="4" applyNumberFormat="1" applyFill="1" applyProtection="1">
      <alignment horizontal="center" vertical="center" wrapText="1"/>
    </xf>
    <xf numFmtId="49" fontId="3" fillId="0" borderId="3" xfId="4" applyFill="1">
      <alignment horizontal="center" vertical="center" wrapText="1"/>
    </xf>
    <xf numFmtId="49" fontId="3" fillId="0" borderId="4" xfId="4" applyNumberFormat="1" applyFill="1" applyBorder="1" applyProtection="1">
      <alignment horizontal="center" vertical="center" wrapText="1"/>
    </xf>
    <xf numFmtId="49" fontId="3" fillId="0" borderId="5" xfId="4" applyNumberFormat="1" applyFill="1" applyBorder="1" applyProtection="1">
      <alignment horizontal="center" vertical="center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18" xfId="3" applyNumberFormat="1" applyBorder="1" applyProtection="1">
      <alignment horizontal="center" vertical="center" wrapText="1"/>
    </xf>
    <xf numFmtId="49" fontId="3" fillId="0" borderId="18" xfId="3" applyBorder="1">
      <alignment horizontal="center" vertical="center" wrapText="1"/>
    </xf>
    <xf numFmtId="49" fontId="3" fillId="0" borderId="18" xfId="4" applyNumberFormat="1" applyBorder="1" applyProtection="1">
      <alignment horizontal="center" vertical="center" wrapText="1"/>
    </xf>
    <xf numFmtId="49" fontId="3" fillId="0" borderId="18" xfId="4" applyBorder="1">
      <alignment horizontal="center" vertical="center" wrapText="1"/>
    </xf>
    <xf numFmtId="0" fontId="1" fillId="3" borderId="1" xfId="1" applyNumberFormat="1" applyFill="1" applyProtection="1">
      <alignment horizontal="center" vertical="top" wrapText="1"/>
    </xf>
    <xf numFmtId="0" fontId="1" fillId="3" borderId="1" xfId="1" applyFill="1">
      <alignment horizontal="center" vertical="top" wrapText="1"/>
    </xf>
    <xf numFmtId="49" fontId="3" fillId="4" borderId="18" xfId="4" applyNumberFormat="1" applyFill="1" applyBorder="1" applyProtection="1">
      <alignment horizontal="center" vertical="center" wrapText="1"/>
    </xf>
    <xf numFmtId="49" fontId="3" fillId="4" borderId="18" xfId="5" applyNumberFormat="1" applyFill="1" applyBorder="1" applyProtection="1">
      <alignment horizontal="center" vertical="center" wrapText="1"/>
    </xf>
    <xf numFmtId="0" fontId="0" fillId="4" borderId="0" xfId="0" applyFill="1"/>
    <xf numFmtId="3" fontId="0" fillId="4" borderId="0" xfId="0" applyNumberFormat="1" applyFill="1"/>
    <xf numFmtId="3" fontId="10" fillId="4" borderId="18" xfId="10" applyNumberFormat="1" applyFont="1" applyFill="1" applyBorder="1" applyProtection="1">
      <alignment horizontal="right" vertical="top" shrinkToFit="1"/>
    </xf>
    <xf numFmtId="3" fontId="10" fillId="0" borderId="18" xfId="10" applyNumberFormat="1" applyFont="1" applyBorder="1" applyProtection="1">
      <alignment horizontal="right" vertical="top" shrinkToFit="1"/>
    </xf>
    <xf numFmtId="3" fontId="10" fillId="0" borderId="18" xfId="25" applyNumberFormat="1" applyFont="1" applyBorder="1" applyProtection="1">
      <alignment horizontal="right" vertical="top" shrinkToFit="1"/>
    </xf>
    <xf numFmtId="3" fontId="11" fillId="0" borderId="0" xfId="0" applyNumberFormat="1" applyFont="1"/>
    <xf numFmtId="3" fontId="10" fillId="4" borderId="16" xfId="16" applyNumberFormat="1" applyFont="1" applyFill="1" applyProtection="1"/>
    <xf numFmtId="3" fontId="10" fillId="0" borderId="16" xfId="16" applyNumberFormat="1" applyFont="1" applyProtection="1"/>
    <xf numFmtId="3" fontId="11" fillId="4" borderId="0" xfId="0" applyNumberFormat="1" applyFont="1" applyFill="1"/>
    <xf numFmtId="3" fontId="12" fillId="4" borderId="18" xfId="10" applyNumberFormat="1" applyFont="1" applyFill="1" applyBorder="1" applyProtection="1">
      <alignment horizontal="right" vertical="top" shrinkToFit="1"/>
    </xf>
    <xf numFmtId="3" fontId="12" fillId="0" borderId="18" xfId="10" applyNumberFormat="1" applyFont="1" applyBorder="1" applyProtection="1">
      <alignment horizontal="right" vertical="top" shrinkToFit="1"/>
    </xf>
    <xf numFmtId="3" fontId="12" fillId="0" borderId="18" xfId="25" applyNumberFormat="1" applyFont="1" applyBorder="1" applyProtection="1">
      <alignment horizontal="right" vertical="top" shrinkToFit="1"/>
    </xf>
    <xf numFmtId="49" fontId="4" fillId="0" borderId="1" xfId="8" applyNumberFormat="1" applyBorder="1" applyProtection="1">
      <alignment horizontal="center" vertical="top" shrinkToFit="1"/>
    </xf>
    <xf numFmtId="49" fontId="2" fillId="0" borderId="1" xfId="9" applyNumberFormat="1" applyBorder="1" applyProtection="1">
      <alignment horizontal="center" vertical="top" shrinkToFit="1"/>
    </xf>
    <xf numFmtId="3" fontId="10" fillId="4" borderId="1" xfId="10" applyNumberFormat="1" applyFont="1" applyFill="1" applyBorder="1" applyProtection="1">
      <alignment horizontal="right" vertical="top" shrinkToFit="1"/>
    </xf>
    <xf numFmtId="3" fontId="13" fillId="4" borderId="20" xfId="13" applyNumberFormat="1" applyFont="1" applyFill="1" applyBorder="1" applyProtection="1"/>
    <xf numFmtId="0" fontId="3" fillId="0" borderId="20" xfId="13" applyNumberFormat="1" applyFont="1" applyBorder="1" applyProtection="1"/>
    <xf numFmtId="0" fontId="0" fillId="0" borderId="0" xfId="0" applyFill="1"/>
    <xf numFmtId="4" fontId="0" fillId="0" borderId="0" xfId="0" applyNumberFormat="1" applyFill="1"/>
    <xf numFmtId="4" fontId="14" fillId="0" borderId="0" xfId="0" applyNumberFormat="1" applyFont="1" applyFill="1"/>
    <xf numFmtId="0" fontId="0" fillId="0" borderId="0" xfId="0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5" borderId="0" xfId="0" applyFont="1" applyFill="1"/>
    <xf numFmtId="0" fontId="13" fillId="5" borderId="0" xfId="0" applyFont="1" applyFill="1" applyAlignment="1">
      <alignment horizontal="center" wrapText="1"/>
    </xf>
    <xf numFmtId="3" fontId="0" fillId="0" borderId="0" xfId="0" applyNumberFormat="1" applyFill="1"/>
    <xf numFmtId="3" fontId="13" fillId="5" borderId="0" xfId="0" applyNumberFormat="1" applyFont="1" applyFill="1"/>
    <xf numFmtId="3" fontId="0" fillId="0" borderId="0" xfId="0" applyNumberFormat="1" applyFill="1" applyProtection="1">
      <protection locked="0"/>
    </xf>
    <xf numFmtId="3" fontId="12" fillId="0" borderId="1" xfId="10" applyNumberFormat="1" applyFont="1" applyBorder="1" applyProtection="1">
      <alignment horizontal="right" vertical="top" shrinkToFit="1"/>
    </xf>
    <xf numFmtId="3" fontId="12" fillId="0" borderId="1" xfId="25" applyNumberFormat="1" applyFont="1" applyBorder="1" applyProtection="1">
      <alignment horizontal="right" vertical="top" shrinkToFit="1"/>
    </xf>
  </cellXfs>
  <cellStyles count="29">
    <cellStyle name="br" xfId="20"/>
    <cellStyle name="br 2" xfId="28"/>
    <cellStyle name="col" xfId="19"/>
    <cellStyle name="col 2" xfId="27"/>
    <cellStyle name="ex58" xfId="14"/>
    <cellStyle name="ex59" xfId="15"/>
    <cellStyle name="ex60" xfId="8"/>
    <cellStyle name="ex61" xfId="9"/>
    <cellStyle name="ex62" xfId="10"/>
    <cellStyle name="ex63" xfId="11"/>
    <cellStyle name="ex63 2" xfId="25"/>
    <cellStyle name="st57" xfId="2"/>
    <cellStyle name="style0" xfId="21"/>
    <cellStyle name="td" xfId="22"/>
    <cellStyle name="tr" xfId="18"/>
    <cellStyle name="tr 2" xfId="26"/>
    <cellStyle name="xl_bot_header" xfId="7"/>
    <cellStyle name="xl_bot_left_header" xfId="6"/>
    <cellStyle name="xl_center_header" xfId="5"/>
    <cellStyle name="xl_footer" xfId="17"/>
    <cellStyle name="xl_header" xfId="1"/>
    <cellStyle name="xl_right_header" xfId="24"/>
    <cellStyle name="xl_top_header" xfId="4"/>
    <cellStyle name="xl_top_left_header" xfId="3"/>
    <cellStyle name="xl_total_bot" xfId="16"/>
    <cellStyle name="xl_total_top" xfId="13"/>
    <cellStyle name="xl_total_top_left" xfId="12"/>
    <cellStyle name="Обычный" xfId="0" builtinId="0"/>
    <cellStyle name="Обычный 2" xfId="2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workbookViewId="0">
      <pane ySplit="6" topLeftCell="A7" activePane="bottomLeft" state="frozen"/>
      <selection pane="bottomLeft" activeCell="G33" sqref="G33"/>
    </sheetView>
  </sheetViews>
  <sheetFormatPr defaultRowHeight="15" x14ac:dyDescent="0.25"/>
  <cols>
    <col min="1" max="1" width="6.7109375" style="1" customWidth="1"/>
    <col min="2" max="2" width="7.5703125" style="1" customWidth="1"/>
    <col min="3" max="3" width="11.5703125" style="1" customWidth="1"/>
    <col min="4" max="4" width="6.7109375" style="1" customWidth="1"/>
    <col min="5" max="5" width="10.7109375" style="1" customWidth="1"/>
    <col min="6" max="9" width="17.7109375" style="1" customWidth="1"/>
    <col min="10" max="16384" width="9.140625" style="1"/>
  </cols>
  <sheetData>
    <row r="1" spans="1:9" ht="15.95" customHeight="1" x14ac:dyDescent="0.25">
      <c r="A1" s="33"/>
      <c r="B1" s="34"/>
      <c r="C1" s="34"/>
      <c r="D1" s="34"/>
      <c r="E1" s="34"/>
      <c r="F1" s="34"/>
      <c r="G1" s="34"/>
      <c r="H1" s="34"/>
      <c r="I1" s="34"/>
    </row>
    <row r="2" spans="1:9" ht="24.75" customHeight="1" x14ac:dyDescent="0.25">
      <c r="A2" s="35" t="s">
        <v>58</v>
      </c>
      <c r="B2" s="36"/>
      <c r="C2" s="36"/>
      <c r="D2" s="36"/>
      <c r="E2" s="36"/>
      <c r="F2" s="36"/>
      <c r="G2" s="36"/>
      <c r="H2" s="36"/>
      <c r="I2" s="36"/>
    </row>
    <row r="3" spans="1:9" ht="15.2" customHeight="1" x14ac:dyDescent="0.25">
      <c r="A3" s="37"/>
      <c r="B3" s="38"/>
      <c r="C3" s="38"/>
      <c r="D3" s="38"/>
      <c r="E3" s="38"/>
      <c r="F3" s="38"/>
      <c r="G3" s="38"/>
      <c r="H3" s="38"/>
      <c r="I3" s="38"/>
    </row>
    <row r="4" spans="1:9" ht="38.450000000000003" customHeight="1" x14ac:dyDescent="0.25">
      <c r="A4" s="39" t="s">
        <v>0</v>
      </c>
      <c r="B4" s="41" t="s">
        <v>1</v>
      </c>
      <c r="C4" s="41" t="s">
        <v>2</v>
      </c>
      <c r="D4" s="41" t="s">
        <v>3</v>
      </c>
      <c r="E4" s="43" t="s">
        <v>4</v>
      </c>
      <c r="F4" s="2" t="s">
        <v>61</v>
      </c>
      <c r="G4" s="2" t="s">
        <v>59</v>
      </c>
      <c r="H4" s="2" t="s">
        <v>60</v>
      </c>
      <c r="I4" s="2" t="s">
        <v>62</v>
      </c>
    </row>
    <row r="5" spans="1:9" x14ac:dyDescent="0.25">
      <c r="A5" s="40"/>
      <c r="B5" s="42"/>
      <c r="C5" s="42"/>
      <c r="D5" s="42"/>
      <c r="E5" s="44"/>
      <c r="F5" s="3"/>
      <c r="G5" s="3"/>
      <c r="H5" s="3"/>
      <c r="I5" s="3"/>
    </row>
    <row r="6" spans="1:9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10</v>
      </c>
      <c r="H6" s="5" t="s">
        <v>10</v>
      </c>
      <c r="I6" s="5" t="s">
        <v>10</v>
      </c>
    </row>
    <row r="7" spans="1:9" x14ac:dyDescent="0.25">
      <c r="A7" s="6" t="s">
        <v>11</v>
      </c>
      <c r="B7" s="7" t="s">
        <v>12</v>
      </c>
      <c r="C7" s="7" t="s">
        <v>13</v>
      </c>
      <c r="D7" s="7" t="s">
        <v>14</v>
      </c>
      <c r="E7" s="7" t="s">
        <v>15</v>
      </c>
      <c r="F7" s="8">
        <v>665057</v>
      </c>
      <c r="G7" s="8">
        <v>724404</v>
      </c>
      <c r="H7" s="8">
        <f>G7</f>
        <v>724404</v>
      </c>
      <c r="I7" s="8">
        <f>H7</f>
        <v>724404</v>
      </c>
    </row>
    <row r="8" spans="1:9" x14ac:dyDescent="0.25">
      <c r="A8" s="6" t="s">
        <v>11</v>
      </c>
      <c r="B8" s="7" t="s">
        <v>12</v>
      </c>
      <c r="C8" s="7" t="s">
        <v>13</v>
      </c>
      <c r="D8" s="7" t="s">
        <v>16</v>
      </c>
      <c r="E8" s="7" t="s">
        <v>17</v>
      </c>
      <c r="F8" s="8">
        <v>14800</v>
      </c>
      <c r="G8" s="8">
        <v>25000</v>
      </c>
      <c r="H8" s="8">
        <f t="shared" ref="H8:I8" si="0">G8</f>
        <v>25000</v>
      </c>
      <c r="I8" s="8">
        <f t="shared" si="0"/>
        <v>25000</v>
      </c>
    </row>
    <row r="9" spans="1:9" x14ac:dyDescent="0.25">
      <c r="A9" s="6" t="s">
        <v>11</v>
      </c>
      <c r="B9" s="7" t="s">
        <v>12</v>
      </c>
      <c r="C9" s="7" t="s">
        <v>13</v>
      </c>
      <c r="D9" s="7" t="s">
        <v>18</v>
      </c>
      <c r="E9" s="7" t="s">
        <v>19</v>
      </c>
      <c r="F9" s="8">
        <v>200847</v>
      </c>
      <c r="G9" s="8">
        <v>218770</v>
      </c>
      <c r="H9" s="8">
        <f t="shared" ref="H9:I9" si="1">G9</f>
        <v>218770</v>
      </c>
      <c r="I9" s="8">
        <f t="shared" si="1"/>
        <v>218770</v>
      </c>
    </row>
    <row r="10" spans="1:9" x14ac:dyDescent="0.25">
      <c r="A10" s="6" t="s">
        <v>11</v>
      </c>
      <c r="B10" s="7" t="s">
        <v>20</v>
      </c>
      <c r="C10" s="7" t="s">
        <v>21</v>
      </c>
      <c r="D10" s="7" t="s">
        <v>14</v>
      </c>
      <c r="E10" s="7" t="s">
        <v>22</v>
      </c>
      <c r="F10" s="8">
        <v>415766</v>
      </c>
      <c r="G10" s="8">
        <f>453264</f>
        <v>453264</v>
      </c>
      <c r="H10" s="8">
        <f t="shared" ref="H10:I10" si="2">G10</f>
        <v>453264</v>
      </c>
      <c r="I10" s="8">
        <f t="shared" si="2"/>
        <v>453264</v>
      </c>
    </row>
    <row r="11" spans="1:9" x14ac:dyDescent="0.25">
      <c r="A11" s="6" t="s">
        <v>11</v>
      </c>
      <c r="B11" s="7" t="s">
        <v>20</v>
      </c>
      <c r="C11" s="7" t="s">
        <v>21</v>
      </c>
      <c r="D11" s="7" t="s">
        <v>14</v>
      </c>
      <c r="E11" s="7" t="s">
        <v>23</v>
      </c>
      <c r="F11" s="8">
        <v>390990</v>
      </c>
      <c r="G11" s="8">
        <f>103827+367601</f>
        <v>471428</v>
      </c>
      <c r="H11" s="8">
        <f t="shared" ref="H11:I11" si="3">G11</f>
        <v>471428</v>
      </c>
      <c r="I11" s="8">
        <f t="shared" si="3"/>
        <v>471428</v>
      </c>
    </row>
    <row r="12" spans="1:9" x14ac:dyDescent="0.25">
      <c r="A12" s="6" t="s">
        <v>11</v>
      </c>
      <c r="B12" s="7" t="s">
        <v>20</v>
      </c>
      <c r="C12" s="7" t="s">
        <v>21</v>
      </c>
      <c r="D12" s="7" t="s">
        <v>14</v>
      </c>
      <c r="E12" s="7" t="s">
        <v>24</v>
      </c>
      <c r="F12" s="8">
        <v>393579</v>
      </c>
      <c r="G12" s="8">
        <f>448630</f>
        <v>448630</v>
      </c>
      <c r="H12" s="8">
        <f t="shared" ref="H12:I12" si="4">G12</f>
        <v>448630</v>
      </c>
      <c r="I12" s="8">
        <f t="shared" si="4"/>
        <v>448630</v>
      </c>
    </row>
    <row r="13" spans="1:9" x14ac:dyDescent="0.25">
      <c r="A13" s="6" t="s">
        <v>11</v>
      </c>
      <c r="B13" s="7" t="s">
        <v>20</v>
      </c>
      <c r="C13" s="7" t="s">
        <v>21</v>
      </c>
      <c r="D13" s="7" t="s">
        <v>16</v>
      </c>
      <c r="E13" s="7" t="s">
        <v>17</v>
      </c>
      <c r="F13" s="8">
        <v>25000</v>
      </c>
      <c r="G13" s="8">
        <f>75000+50000</f>
        <v>125000</v>
      </c>
      <c r="H13" s="8">
        <v>25000</v>
      </c>
      <c r="I13" s="8">
        <f>G13</f>
        <v>125000</v>
      </c>
    </row>
    <row r="14" spans="1:9" x14ac:dyDescent="0.25">
      <c r="A14" s="6" t="s">
        <v>11</v>
      </c>
      <c r="B14" s="7" t="s">
        <v>20</v>
      </c>
      <c r="C14" s="7" t="s">
        <v>21</v>
      </c>
      <c r="D14" s="7" t="s">
        <v>18</v>
      </c>
      <c r="E14" s="7" t="s">
        <v>19</v>
      </c>
      <c r="F14" s="8">
        <v>362500</v>
      </c>
      <c r="G14" s="8">
        <f>31356+111016+136886+135486</f>
        <v>414744</v>
      </c>
      <c r="H14" s="8">
        <f t="shared" ref="H14:I14" si="5">G14</f>
        <v>414744</v>
      </c>
      <c r="I14" s="8">
        <f t="shared" si="5"/>
        <v>414744</v>
      </c>
    </row>
    <row r="15" spans="1:9" x14ac:dyDescent="0.25">
      <c r="A15" s="6" t="s">
        <v>11</v>
      </c>
      <c r="B15" s="7" t="s">
        <v>20</v>
      </c>
      <c r="C15" s="7" t="s">
        <v>21</v>
      </c>
      <c r="D15" s="7" t="s">
        <v>25</v>
      </c>
      <c r="E15" s="7" t="s">
        <v>26</v>
      </c>
      <c r="F15" s="8">
        <v>84040</v>
      </c>
      <c r="G15" s="8">
        <v>87940</v>
      </c>
      <c r="H15" s="8">
        <f t="shared" ref="H15:I15" si="6">G15</f>
        <v>87940</v>
      </c>
      <c r="I15" s="8">
        <f t="shared" si="6"/>
        <v>87940</v>
      </c>
    </row>
    <row r="16" spans="1:9" x14ac:dyDescent="0.25">
      <c r="A16" s="6" t="s">
        <v>11</v>
      </c>
      <c r="B16" s="7" t="s">
        <v>20</v>
      </c>
      <c r="C16" s="7" t="s">
        <v>21</v>
      </c>
      <c r="D16" s="7" t="s">
        <v>25</v>
      </c>
      <c r="E16" s="7" t="s">
        <v>27</v>
      </c>
      <c r="F16" s="8">
        <v>8150</v>
      </c>
      <c r="G16" s="8">
        <f>2000+3700+2200</f>
        <v>7900</v>
      </c>
      <c r="H16" s="8">
        <f t="shared" ref="H16:I16" si="7">G16</f>
        <v>7900</v>
      </c>
      <c r="I16" s="8">
        <f t="shared" si="7"/>
        <v>7900</v>
      </c>
    </row>
    <row r="17" spans="1:9" x14ac:dyDescent="0.25">
      <c r="A17" s="6" t="s">
        <v>11</v>
      </c>
      <c r="B17" s="7" t="s">
        <v>20</v>
      </c>
      <c r="C17" s="7" t="s">
        <v>21</v>
      </c>
      <c r="D17" s="7" t="s">
        <v>25</v>
      </c>
      <c r="E17" s="7" t="s">
        <v>28</v>
      </c>
      <c r="F17" s="8">
        <v>261781.11</v>
      </c>
      <c r="G17" s="8">
        <f>12710+19800+220000+100000+3000+13200+16602</f>
        <v>385312</v>
      </c>
      <c r="H17" s="8">
        <f>G17-220000-100000</f>
        <v>65312</v>
      </c>
      <c r="I17" s="8">
        <f t="shared" ref="I17" si="8">H17</f>
        <v>65312</v>
      </c>
    </row>
    <row r="18" spans="1:9" x14ac:dyDescent="0.25">
      <c r="A18" s="6" t="s">
        <v>11</v>
      </c>
      <c r="B18" s="7" t="s">
        <v>20</v>
      </c>
      <c r="C18" s="7" t="s">
        <v>21</v>
      </c>
      <c r="D18" s="7" t="s">
        <v>25</v>
      </c>
      <c r="E18" s="7" t="s">
        <v>29</v>
      </c>
      <c r="F18" s="8">
        <v>173154</v>
      </c>
      <c r="G18" s="8">
        <f>7000+5000+25560+34300+72172+7000+52589+5600+4560+8000+12000+11850+2800</f>
        <v>248431</v>
      </c>
      <c r="H18" s="8">
        <f t="shared" ref="H18:I18" si="9">G18</f>
        <v>248431</v>
      </c>
      <c r="I18" s="8">
        <f t="shared" si="9"/>
        <v>248431</v>
      </c>
    </row>
    <row r="19" spans="1:9" x14ac:dyDescent="0.25">
      <c r="A19" s="6" t="s">
        <v>11</v>
      </c>
      <c r="B19" s="7" t="s">
        <v>20</v>
      </c>
      <c r="C19" s="7" t="s">
        <v>21</v>
      </c>
      <c r="D19" s="7" t="s">
        <v>25</v>
      </c>
      <c r="E19" s="7" t="s">
        <v>30</v>
      </c>
      <c r="F19" s="8">
        <v>40000</v>
      </c>
      <c r="G19" s="8">
        <v>20000</v>
      </c>
      <c r="H19" s="8">
        <v>0</v>
      </c>
      <c r="I19" s="8">
        <f t="shared" ref="I19" si="10">H19</f>
        <v>0</v>
      </c>
    </row>
    <row r="20" spans="1:9" x14ac:dyDescent="0.25">
      <c r="A20" s="6" t="s">
        <v>11</v>
      </c>
      <c r="B20" s="7" t="s">
        <v>20</v>
      </c>
      <c r="C20" s="7" t="s">
        <v>21</v>
      </c>
      <c r="D20" s="7" t="s">
        <v>25</v>
      </c>
      <c r="E20" s="7" t="s">
        <v>31</v>
      </c>
      <c r="F20" s="8">
        <v>74000</v>
      </c>
      <c r="G20" s="8">
        <v>74000</v>
      </c>
      <c r="H20" s="8">
        <f t="shared" ref="H20:I20" si="11">G20</f>
        <v>74000</v>
      </c>
      <c r="I20" s="8">
        <f t="shared" si="11"/>
        <v>74000</v>
      </c>
    </row>
    <row r="21" spans="1:9" x14ac:dyDescent="0.25">
      <c r="A21" s="6" t="s">
        <v>11</v>
      </c>
      <c r="B21" s="7" t="s">
        <v>20</v>
      </c>
      <c r="C21" s="7" t="s">
        <v>21</v>
      </c>
      <c r="D21" s="7" t="s">
        <v>32</v>
      </c>
      <c r="E21" s="7" t="s">
        <v>27</v>
      </c>
      <c r="F21" s="8">
        <v>429600</v>
      </c>
      <c r="G21" s="8">
        <f>15900+448000</f>
        <v>463900</v>
      </c>
      <c r="H21" s="8">
        <f t="shared" ref="H21:I21" si="12">G21</f>
        <v>463900</v>
      </c>
      <c r="I21" s="8">
        <f t="shared" si="12"/>
        <v>463900</v>
      </c>
    </row>
    <row r="22" spans="1:9" x14ac:dyDescent="0.25">
      <c r="A22" s="6" t="s">
        <v>11</v>
      </c>
      <c r="B22" s="7" t="s">
        <v>20</v>
      </c>
      <c r="C22" s="7" t="s">
        <v>21</v>
      </c>
      <c r="D22" s="7" t="s">
        <v>33</v>
      </c>
      <c r="E22" s="7" t="s">
        <v>17</v>
      </c>
      <c r="F22" s="8">
        <v>7892</v>
      </c>
      <c r="G22" s="8">
        <v>3956</v>
      </c>
      <c r="H22" s="8">
        <f t="shared" ref="H22:I22" si="13">G22</f>
        <v>3956</v>
      </c>
      <c r="I22" s="8">
        <f t="shared" si="13"/>
        <v>3956</v>
      </c>
    </row>
    <row r="23" spans="1:9" x14ac:dyDescent="0.25">
      <c r="A23" s="6" t="s">
        <v>11</v>
      </c>
      <c r="B23" s="7" t="s">
        <v>34</v>
      </c>
      <c r="C23" s="7" t="s">
        <v>35</v>
      </c>
      <c r="D23" s="7" t="s">
        <v>36</v>
      </c>
      <c r="E23" s="7" t="s">
        <v>17</v>
      </c>
      <c r="F23" s="8">
        <v>15000</v>
      </c>
      <c r="G23" s="8">
        <v>15000</v>
      </c>
      <c r="H23" s="8">
        <f t="shared" ref="H23:I23" si="14">G23</f>
        <v>15000</v>
      </c>
      <c r="I23" s="8">
        <f t="shared" si="14"/>
        <v>15000</v>
      </c>
    </row>
    <row r="24" spans="1:9" x14ac:dyDescent="0.25">
      <c r="A24" s="6" t="s">
        <v>11</v>
      </c>
      <c r="B24" s="7" t="s">
        <v>37</v>
      </c>
      <c r="C24" s="7" t="s">
        <v>38</v>
      </c>
      <c r="D24" s="7" t="s">
        <v>25</v>
      </c>
      <c r="E24" s="7" t="s">
        <v>17</v>
      </c>
      <c r="F24" s="8">
        <v>20723</v>
      </c>
      <c r="G24" s="8">
        <f>10000+7000+5000+15000</f>
        <v>37000</v>
      </c>
      <c r="H24" s="8">
        <f t="shared" ref="H24:I24" si="15">G24</f>
        <v>37000</v>
      </c>
      <c r="I24" s="8">
        <f t="shared" si="15"/>
        <v>37000</v>
      </c>
    </row>
    <row r="25" spans="1:9" x14ac:dyDescent="0.25">
      <c r="A25" s="6" t="s">
        <v>11</v>
      </c>
      <c r="B25" s="7" t="s">
        <v>37</v>
      </c>
      <c r="C25" s="7" t="s">
        <v>38</v>
      </c>
      <c r="D25" s="7" t="s">
        <v>39</v>
      </c>
      <c r="E25" s="7" t="s">
        <v>17</v>
      </c>
      <c r="F25" s="8">
        <v>2000</v>
      </c>
      <c r="G25" s="8">
        <v>2000</v>
      </c>
      <c r="H25" s="8">
        <f t="shared" ref="H25:I25" si="16">G25</f>
        <v>2000</v>
      </c>
      <c r="I25" s="8">
        <f t="shared" si="16"/>
        <v>2000</v>
      </c>
    </row>
    <row r="26" spans="1:9" x14ac:dyDescent="0.25">
      <c r="A26" s="6" t="s">
        <v>11</v>
      </c>
      <c r="B26" s="7" t="s">
        <v>37</v>
      </c>
      <c r="C26" s="7" t="s">
        <v>38</v>
      </c>
      <c r="D26" s="7" t="s">
        <v>40</v>
      </c>
      <c r="E26" s="7" t="s">
        <v>17</v>
      </c>
      <c r="F26" s="8">
        <v>5000</v>
      </c>
      <c r="G26" s="8">
        <v>5000</v>
      </c>
      <c r="H26" s="8">
        <f t="shared" ref="H26:I26" si="17">G26</f>
        <v>5000</v>
      </c>
      <c r="I26" s="8">
        <f t="shared" si="17"/>
        <v>5000</v>
      </c>
    </row>
    <row r="27" spans="1:9" x14ac:dyDescent="0.25">
      <c r="A27" s="6" t="s">
        <v>11</v>
      </c>
      <c r="B27" s="7" t="s">
        <v>41</v>
      </c>
      <c r="C27" s="7" t="s">
        <v>42</v>
      </c>
      <c r="D27" s="7" t="s">
        <v>25</v>
      </c>
      <c r="E27" s="7" t="s">
        <v>17</v>
      </c>
      <c r="F27" s="8">
        <v>50000</v>
      </c>
      <c r="G27" s="8">
        <v>50000</v>
      </c>
      <c r="H27" s="8">
        <f t="shared" ref="H27:I27" si="18">G27</f>
        <v>50000</v>
      </c>
      <c r="I27" s="8">
        <f t="shared" si="18"/>
        <v>50000</v>
      </c>
    </row>
    <row r="28" spans="1:9" x14ac:dyDescent="0.25">
      <c r="A28" s="6" t="s">
        <v>11</v>
      </c>
      <c r="B28" s="7" t="s">
        <v>43</v>
      </c>
      <c r="C28" s="7" t="s">
        <v>44</v>
      </c>
      <c r="D28" s="7" t="s">
        <v>25</v>
      </c>
      <c r="E28" s="7" t="s">
        <v>45</v>
      </c>
      <c r="F28" s="8">
        <v>14000</v>
      </c>
      <c r="G28" s="8">
        <v>50000</v>
      </c>
      <c r="H28" s="8">
        <v>0</v>
      </c>
      <c r="I28" s="8">
        <f t="shared" ref="I28" si="19">H28</f>
        <v>0</v>
      </c>
    </row>
    <row r="29" spans="1:9" x14ac:dyDescent="0.25">
      <c r="A29" s="6" t="s">
        <v>11</v>
      </c>
      <c r="B29" s="7" t="s">
        <v>43</v>
      </c>
      <c r="C29" s="7" t="s">
        <v>46</v>
      </c>
      <c r="D29" s="7" t="s">
        <v>32</v>
      </c>
      <c r="E29" s="7" t="s">
        <v>27</v>
      </c>
      <c r="F29" s="8">
        <v>10091.040000000001</v>
      </c>
      <c r="G29" s="8">
        <v>31100</v>
      </c>
      <c r="H29" s="8">
        <f t="shared" ref="H29:I29" si="20">G29</f>
        <v>31100</v>
      </c>
      <c r="I29" s="8">
        <f t="shared" si="20"/>
        <v>31100</v>
      </c>
    </row>
    <row r="30" spans="1:9" x14ac:dyDescent="0.25">
      <c r="A30" s="6" t="s">
        <v>11</v>
      </c>
      <c r="B30" s="7" t="s">
        <v>47</v>
      </c>
      <c r="C30" s="7" t="s">
        <v>48</v>
      </c>
      <c r="D30" s="7" t="s">
        <v>25</v>
      </c>
      <c r="E30" s="7" t="s">
        <v>49</v>
      </c>
      <c r="F30" s="8">
        <v>41345</v>
      </c>
      <c r="G30" s="8">
        <v>80000</v>
      </c>
      <c r="H30" s="8">
        <f t="shared" ref="H30:I30" si="21">G30</f>
        <v>80000</v>
      </c>
      <c r="I30" s="8">
        <f t="shared" si="21"/>
        <v>80000</v>
      </c>
    </row>
    <row r="31" spans="1:9" x14ac:dyDescent="0.25">
      <c r="A31" s="6" t="s">
        <v>11</v>
      </c>
      <c r="B31" s="7" t="s">
        <v>47</v>
      </c>
      <c r="C31" s="7" t="s">
        <v>50</v>
      </c>
      <c r="D31" s="7" t="s">
        <v>25</v>
      </c>
      <c r="E31" s="7" t="s">
        <v>17</v>
      </c>
      <c r="F31" s="8">
        <v>300000</v>
      </c>
      <c r="G31" s="8">
        <v>600000</v>
      </c>
      <c r="H31" s="8">
        <v>300000</v>
      </c>
      <c r="I31" s="8">
        <f t="shared" ref="I31" si="22">H31</f>
        <v>300000</v>
      </c>
    </row>
    <row r="32" spans="1:9" x14ac:dyDescent="0.25">
      <c r="A32" s="6" t="s">
        <v>11</v>
      </c>
      <c r="B32" s="7" t="s">
        <v>47</v>
      </c>
      <c r="C32" s="7" t="s">
        <v>51</v>
      </c>
      <c r="D32" s="7" t="s">
        <v>25</v>
      </c>
      <c r="E32" s="7" t="s">
        <v>17</v>
      </c>
      <c r="F32" s="8">
        <v>65887.240000000005</v>
      </c>
      <c r="G32" s="8">
        <v>100000</v>
      </c>
      <c r="H32" s="8">
        <f t="shared" ref="H32:I32" si="23">G32</f>
        <v>100000</v>
      </c>
      <c r="I32" s="8">
        <f t="shared" si="23"/>
        <v>100000</v>
      </c>
    </row>
    <row r="33" spans="1:9" x14ac:dyDescent="0.25">
      <c r="A33" s="6" t="s">
        <v>11</v>
      </c>
      <c r="B33" s="7" t="s">
        <v>47</v>
      </c>
      <c r="C33" s="7" t="s">
        <v>51</v>
      </c>
      <c r="D33" s="7" t="s">
        <v>32</v>
      </c>
      <c r="E33" s="7" t="s">
        <v>27</v>
      </c>
      <c r="F33" s="8">
        <v>270000</v>
      </c>
      <c r="G33" s="8">
        <v>326000</v>
      </c>
      <c r="H33" s="8">
        <f t="shared" ref="H33:I33" si="24">G33</f>
        <v>326000</v>
      </c>
      <c r="I33" s="8">
        <f t="shared" si="24"/>
        <v>326000</v>
      </c>
    </row>
    <row r="34" spans="1:9" x14ac:dyDescent="0.25">
      <c r="A34" s="6" t="s">
        <v>11</v>
      </c>
      <c r="B34" s="7" t="s">
        <v>47</v>
      </c>
      <c r="C34" s="7" t="s">
        <v>52</v>
      </c>
      <c r="D34" s="7" t="s">
        <v>25</v>
      </c>
      <c r="E34" s="7" t="s">
        <v>17</v>
      </c>
      <c r="F34" s="8">
        <v>28856</v>
      </c>
      <c r="G34" s="8">
        <v>35000</v>
      </c>
      <c r="H34" s="8">
        <f t="shared" ref="H34:I34" si="25">G34</f>
        <v>35000</v>
      </c>
      <c r="I34" s="8">
        <f t="shared" si="25"/>
        <v>35000</v>
      </c>
    </row>
    <row r="35" spans="1:9" x14ac:dyDescent="0.25">
      <c r="A35" s="6" t="s">
        <v>11</v>
      </c>
      <c r="B35" s="7" t="s">
        <v>47</v>
      </c>
      <c r="C35" s="7" t="s">
        <v>53</v>
      </c>
      <c r="D35" s="7" t="s">
        <v>14</v>
      </c>
      <c r="E35" s="7" t="s">
        <v>17</v>
      </c>
      <c r="F35" s="8">
        <v>13938.98</v>
      </c>
      <c r="G35" s="8">
        <v>20709</v>
      </c>
      <c r="H35" s="8">
        <f t="shared" ref="H35:I35" si="26">G35</f>
        <v>20709</v>
      </c>
      <c r="I35" s="8">
        <f t="shared" si="26"/>
        <v>20709</v>
      </c>
    </row>
    <row r="36" spans="1:9" x14ac:dyDescent="0.25">
      <c r="A36" s="6" t="s">
        <v>11</v>
      </c>
      <c r="B36" s="7" t="s">
        <v>47</v>
      </c>
      <c r="C36" s="7" t="s">
        <v>53</v>
      </c>
      <c r="D36" s="7" t="s">
        <v>18</v>
      </c>
      <c r="E36" s="7" t="s">
        <v>17</v>
      </c>
      <c r="F36" s="8">
        <v>5243</v>
      </c>
      <c r="G36" s="8">
        <v>6254</v>
      </c>
      <c r="H36" s="8">
        <f t="shared" ref="H36:I36" si="27">G36</f>
        <v>6254</v>
      </c>
      <c r="I36" s="8">
        <f t="shared" si="27"/>
        <v>6254</v>
      </c>
    </row>
    <row r="37" spans="1:9" x14ac:dyDescent="0.25">
      <c r="A37" s="6" t="s">
        <v>11</v>
      </c>
      <c r="B37" s="7" t="s">
        <v>47</v>
      </c>
      <c r="C37" s="7" t="s">
        <v>54</v>
      </c>
      <c r="D37" s="7" t="s">
        <v>14</v>
      </c>
      <c r="E37" s="7" t="s">
        <v>17</v>
      </c>
      <c r="F37" s="8">
        <v>87199.42</v>
      </c>
      <c r="G37" s="8">
        <v>87857</v>
      </c>
      <c r="H37" s="8">
        <f t="shared" ref="H37:I37" si="28">G37</f>
        <v>87857</v>
      </c>
      <c r="I37" s="8">
        <f t="shared" si="28"/>
        <v>87857</v>
      </c>
    </row>
    <row r="38" spans="1:9" x14ac:dyDescent="0.25">
      <c r="A38" s="6" t="s">
        <v>11</v>
      </c>
      <c r="B38" s="7" t="s">
        <v>47</v>
      </c>
      <c r="C38" s="7" t="s">
        <v>54</v>
      </c>
      <c r="D38" s="7" t="s">
        <v>18</v>
      </c>
      <c r="E38" s="7" t="s">
        <v>17</v>
      </c>
      <c r="F38" s="8">
        <v>26334.25</v>
      </c>
      <c r="G38" s="8">
        <v>26533</v>
      </c>
      <c r="H38" s="8">
        <f t="shared" ref="H38:I38" si="29">G38</f>
        <v>26533</v>
      </c>
      <c r="I38" s="8">
        <f t="shared" si="29"/>
        <v>26533</v>
      </c>
    </row>
    <row r="39" spans="1:9" x14ac:dyDescent="0.25">
      <c r="A39" s="6" t="s">
        <v>11</v>
      </c>
      <c r="B39" s="7" t="s">
        <v>55</v>
      </c>
      <c r="C39" s="7" t="s">
        <v>56</v>
      </c>
      <c r="D39" s="7" t="s">
        <v>57</v>
      </c>
      <c r="E39" s="7" t="s">
        <v>17</v>
      </c>
      <c r="F39" s="8">
        <v>151658</v>
      </c>
      <c r="G39" s="8">
        <v>165172</v>
      </c>
      <c r="H39" s="8">
        <f t="shared" ref="H39:I39" si="30">G39</f>
        <v>165172</v>
      </c>
      <c r="I39" s="8">
        <f t="shared" si="30"/>
        <v>165172</v>
      </c>
    </row>
    <row r="40" spans="1:9" ht="15.75" thickBot="1" x14ac:dyDescent="0.3">
      <c r="A40" s="9"/>
      <c r="B40" s="10"/>
      <c r="C40" s="10"/>
      <c r="D40" s="10"/>
      <c r="E40" s="10"/>
      <c r="F40" s="11">
        <f>SUM(F7:F39)</f>
        <v>4654432.040000001</v>
      </c>
      <c r="G40" s="11">
        <f t="shared" ref="G40:I40" si="31">SUM(G7:G39)</f>
        <v>5810304</v>
      </c>
      <c r="H40" s="11">
        <f t="shared" si="31"/>
        <v>5020304</v>
      </c>
      <c r="I40" s="11">
        <f t="shared" si="31"/>
        <v>5120304</v>
      </c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31"/>
      <c r="B42" s="32"/>
      <c r="C42" s="32"/>
      <c r="D42" s="32"/>
      <c r="E42" s="32"/>
      <c r="F42" s="32"/>
      <c r="G42" s="32"/>
      <c r="H42" s="32"/>
      <c r="I42" s="32"/>
    </row>
  </sheetData>
  <mergeCells count="9">
    <mergeCell ref="A42:I42"/>
    <mergeCell ref="A1:I1"/>
    <mergeCell ref="A2:I2"/>
    <mergeCell ref="A3:I3"/>
    <mergeCell ref="A4:A5"/>
    <mergeCell ref="B4:B5"/>
    <mergeCell ref="C4:C5"/>
    <mergeCell ref="D4:D5"/>
    <mergeCell ref="E4:E5"/>
  </mergeCells>
  <pageMargins left="0.51181102362204722" right="0" top="0.74803149606299213" bottom="0.74803149606299213" header="0.31496062992125984" footer="0.31496062992125984"/>
  <pageSetup paperSize="9" scale="8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sqref="A1:XFD1048576"/>
    </sheetView>
  </sheetViews>
  <sheetFormatPr defaultRowHeight="15" x14ac:dyDescent="0.25"/>
  <cols>
    <col min="1" max="1" width="11.85546875" customWidth="1"/>
    <col min="2" max="2" width="10.5703125" customWidth="1"/>
    <col min="3" max="3" width="11.28515625" bestFit="1" customWidth="1"/>
    <col min="5" max="5" width="20" bestFit="1" customWidth="1"/>
    <col min="6" max="6" width="14.140625" customWidth="1"/>
    <col min="7" max="7" width="13.140625" style="28" bestFit="1" customWidth="1"/>
    <col min="8" max="9" width="13.140625" bestFit="1" customWidth="1"/>
  </cols>
  <sheetData>
    <row r="1" spans="1:9" ht="15.75" x14ac:dyDescent="0.25">
      <c r="A1" s="45" t="s">
        <v>83</v>
      </c>
      <c r="B1" s="46"/>
      <c r="C1" s="46"/>
      <c r="D1" s="46"/>
      <c r="E1" s="46"/>
      <c r="F1" s="46"/>
      <c r="G1" s="46"/>
      <c r="H1" s="46"/>
      <c r="I1" s="46"/>
    </row>
    <row r="2" spans="1:9" ht="15.75" x14ac:dyDescent="0.25">
      <c r="A2" s="45" t="s">
        <v>63</v>
      </c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7" t="s">
        <v>64</v>
      </c>
      <c r="B3" s="48"/>
      <c r="C3" s="48"/>
      <c r="D3" s="48"/>
      <c r="E3" s="48"/>
      <c r="F3" s="48"/>
      <c r="G3" s="48"/>
      <c r="H3" s="48"/>
      <c r="I3" s="48"/>
    </row>
    <row r="4" spans="1:9" x14ac:dyDescent="0.25">
      <c r="A4" s="49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14" t="s">
        <v>84</v>
      </c>
      <c r="G4" s="24" t="s">
        <v>60</v>
      </c>
      <c r="H4" s="14" t="s">
        <v>62</v>
      </c>
      <c r="I4" s="14" t="s">
        <v>85</v>
      </c>
    </row>
    <row r="5" spans="1:9" ht="27.75" customHeight="1" x14ac:dyDescent="0.25">
      <c r="A5" s="50"/>
      <c r="B5" s="52"/>
      <c r="C5" s="52"/>
      <c r="D5" s="52"/>
      <c r="E5" s="51"/>
      <c r="F5" s="17"/>
      <c r="G5" s="25"/>
      <c r="H5" s="17"/>
      <c r="I5" s="18"/>
    </row>
    <row r="6" spans="1:9" x14ac:dyDescent="0.25">
      <c r="A6" s="19" t="s">
        <v>11</v>
      </c>
      <c r="B6" s="20" t="s">
        <v>12</v>
      </c>
      <c r="C6" s="20" t="s">
        <v>13</v>
      </c>
      <c r="D6" s="20" t="s">
        <v>14</v>
      </c>
      <c r="E6" s="20" t="s">
        <v>15</v>
      </c>
      <c r="F6" s="21">
        <v>724404</v>
      </c>
      <c r="G6" s="26">
        <f t="shared" ref="G6:I9" si="0">F6</f>
        <v>724404</v>
      </c>
      <c r="H6" s="21">
        <f t="shared" si="0"/>
        <v>724404</v>
      </c>
      <c r="I6" s="22">
        <f t="shared" si="0"/>
        <v>724404</v>
      </c>
    </row>
    <row r="7" spans="1:9" x14ac:dyDescent="0.25">
      <c r="A7" s="19" t="s">
        <v>11</v>
      </c>
      <c r="B7" s="20" t="s">
        <v>12</v>
      </c>
      <c r="C7" s="20" t="s">
        <v>13</v>
      </c>
      <c r="D7" s="20" t="s">
        <v>16</v>
      </c>
      <c r="E7" s="20" t="s">
        <v>17</v>
      </c>
      <c r="F7" s="21">
        <v>20000</v>
      </c>
      <c r="G7" s="26">
        <f t="shared" si="0"/>
        <v>20000</v>
      </c>
      <c r="H7" s="21">
        <f t="shared" si="0"/>
        <v>20000</v>
      </c>
      <c r="I7" s="22">
        <f t="shared" si="0"/>
        <v>20000</v>
      </c>
    </row>
    <row r="8" spans="1:9" x14ac:dyDescent="0.25">
      <c r="A8" s="19" t="s">
        <v>11</v>
      </c>
      <c r="B8" s="20" t="s">
        <v>12</v>
      </c>
      <c r="C8" s="20" t="s">
        <v>13</v>
      </c>
      <c r="D8" s="20" t="s">
        <v>18</v>
      </c>
      <c r="E8" s="20" t="s">
        <v>17</v>
      </c>
      <c r="F8" s="21">
        <v>218770</v>
      </c>
      <c r="G8" s="26">
        <f t="shared" si="0"/>
        <v>218770</v>
      </c>
      <c r="H8" s="21">
        <f t="shared" si="0"/>
        <v>218770</v>
      </c>
      <c r="I8" s="22">
        <f t="shared" si="0"/>
        <v>218770</v>
      </c>
    </row>
    <row r="9" spans="1:9" x14ac:dyDescent="0.25">
      <c r="A9" s="19" t="s">
        <v>11</v>
      </c>
      <c r="B9" s="20" t="s">
        <v>20</v>
      </c>
      <c r="C9" s="20" t="s">
        <v>21</v>
      </c>
      <c r="D9" s="20" t="s">
        <v>14</v>
      </c>
      <c r="E9" s="20" t="s">
        <v>22</v>
      </c>
      <c r="F9" s="21">
        <v>453264</v>
      </c>
      <c r="G9" s="26">
        <f t="shared" si="0"/>
        <v>453264</v>
      </c>
      <c r="H9" s="21">
        <f t="shared" si="0"/>
        <v>453264</v>
      </c>
      <c r="I9" s="22">
        <f t="shared" si="0"/>
        <v>453264</v>
      </c>
    </row>
    <row r="10" spans="1:9" x14ac:dyDescent="0.25">
      <c r="A10" s="19" t="s">
        <v>11</v>
      </c>
      <c r="B10" s="20" t="s">
        <v>20</v>
      </c>
      <c r="C10" s="20" t="s">
        <v>21</v>
      </c>
      <c r="D10" s="20" t="s">
        <v>14</v>
      </c>
      <c r="E10" s="20" t="s">
        <v>65</v>
      </c>
      <c r="F10" s="21">
        <v>70000</v>
      </c>
      <c r="G10" s="26">
        <v>468419</v>
      </c>
      <c r="H10" s="21">
        <f t="shared" ref="H10:I12" si="1">G10</f>
        <v>468419</v>
      </c>
      <c r="I10" s="22">
        <f t="shared" si="1"/>
        <v>468419</v>
      </c>
    </row>
    <row r="11" spans="1:9" x14ac:dyDescent="0.25">
      <c r="A11" s="19" t="s">
        <v>11</v>
      </c>
      <c r="B11" s="20" t="s">
        <v>20</v>
      </c>
      <c r="C11" s="20" t="s">
        <v>21</v>
      </c>
      <c r="D11" s="20" t="s">
        <v>14</v>
      </c>
      <c r="E11" s="20" t="s">
        <v>23</v>
      </c>
      <c r="F11" s="21">
        <v>388201.5</v>
      </c>
      <c r="G11" s="26">
        <f>122191+428801</f>
        <v>550992</v>
      </c>
      <c r="H11" s="21">
        <f t="shared" si="1"/>
        <v>550992</v>
      </c>
      <c r="I11" s="22">
        <f t="shared" si="1"/>
        <v>550992</v>
      </c>
    </row>
    <row r="12" spans="1:9" x14ac:dyDescent="0.25">
      <c r="A12" s="19" t="s">
        <v>11</v>
      </c>
      <c r="B12" s="20" t="s">
        <v>20</v>
      </c>
      <c r="C12" s="20" t="s">
        <v>21</v>
      </c>
      <c r="D12" s="20" t="s">
        <v>14</v>
      </c>
      <c r="E12" s="20" t="s">
        <v>24</v>
      </c>
      <c r="F12" s="21">
        <v>448630</v>
      </c>
      <c r="G12" s="26">
        <f>F12</f>
        <v>448630</v>
      </c>
      <c r="H12" s="21">
        <f t="shared" si="1"/>
        <v>448630</v>
      </c>
      <c r="I12" s="22">
        <f t="shared" si="1"/>
        <v>448630</v>
      </c>
    </row>
    <row r="13" spans="1:9" x14ac:dyDescent="0.25">
      <c r="A13" s="19" t="s">
        <v>11</v>
      </c>
      <c r="B13" s="20" t="s">
        <v>20</v>
      </c>
      <c r="C13" s="20" t="s">
        <v>21</v>
      </c>
      <c r="D13" s="20" t="s">
        <v>16</v>
      </c>
      <c r="E13" s="20" t="s">
        <v>17</v>
      </c>
      <c r="F13" s="21">
        <v>20000</v>
      </c>
      <c r="G13" s="26">
        <v>80000</v>
      </c>
      <c r="H13" s="21">
        <v>20000</v>
      </c>
      <c r="I13" s="22">
        <f t="shared" ref="I13:I22" si="2">H13</f>
        <v>20000</v>
      </c>
    </row>
    <row r="14" spans="1:9" x14ac:dyDescent="0.25">
      <c r="A14" s="19" t="s">
        <v>11</v>
      </c>
      <c r="B14" s="20" t="s">
        <v>20</v>
      </c>
      <c r="C14" s="20" t="s">
        <v>21</v>
      </c>
      <c r="D14" s="20" t="s">
        <v>18</v>
      </c>
      <c r="E14" s="20" t="s">
        <v>17</v>
      </c>
      <c r="F14" s="21">
        <v>414744</v>
      </c>
      <c r="G14" s="26">
        <f>36902+129498+136886+135486+141463</f>
        <v>580235</v>
      </c>
      <c r="H14" s="21">
        <f t="shared" ref="H14:H22" si="3">G14</f>
        <v>580235</v>
      </c>
      <c r="I14" s="22">
        <f t="shared" si="2"/>
        <v>580235</v>
      </c>
    </row>
    <row r="15" spans="1:9" x14ac:dyDescent="0.25">
      <c r="A15" s="19" t="s">
        <v>11</v>
      </c>
      <c r="B15" s="20" t="s">
        <v>20</v>
      </c>
      <c r="C15" s="20" t="s">
        <v>21</v>
      </c>
      <c r="D15" s="20" t="s">
        <v>25</v>
      </c>
      <c r="E15" s="20" t="s">
        <v>26</v>
      </c>
      <c r="F15" s="21">
        <v>98481.17</v>
      </c>
      <c r="G15" s="26">
        <f>93640</f>
        <v>93640</v>
      </c>
      <c r="H15" s="21">
        <f t="shared" si="3"/>
        <v>93640</v>
      </c>
      <c r="I15" s="22">
        <f t="shared" si="2"/>
        <v>93640</v>
      </c>
    </row>
    <row r="16" spans="1:9" x14ac:dyDescent="0.25">
      <c r="A16" s="19" t="s">
        <v>11</v>
      </c>
      <c r="B16" s="20" t="s">
        <v>20</v>
      </c>
      <c r="C16" s="20" t="s">
        <v>21</v>
      </c>
      <c r="D16" s="20" t="s">
        <v>25</v>
      </c>
      <c r="E16" s="20" t="s">
        <v>27</v>
      </c>
      <c r="F16" s="21">
        <v>7900</v>
      </c>
      <c r="G16" s="26">
        <f>3100+2324+2200</f>
        <v>7624</v>
      </c>
      <c r="H16" s="21">
        <f t="shared" si="3"/>
        <v>7624</v>
      </c>
      <c r="I16" s="22">
        <f t="shared" si="2"/>
        <v>7624</v>
      </c>
    </row>
    <row r="17" spans="1:9" x14ac:dyDescent="0.25">
      <c r="A17" s="19" t="s">
        <v>11</v>
      </c>
      <c r="B17" s="20" t="s">
        <v>20</v>
      </c>
      <c r="C17" s="20" t="s">
        <v>21</v>
      </c>
      <c r="D17" s="20" t="s">
        <v>25</v>
      </c>
      <c r="E17" s="20" t="s">
        <v>28</v>
      </c>
      <c r="F17" s="21">
        <v>285312</v>
      </c>
      <c r="G17" s="26">
        <f>19800+3000+14400+16602+4000+500000</f>
        <v>557802</v>
      </c>
      <c r="H17" s="21">
        <f t="shared" si="3"/>
        <v>557802</v>
      </c>
      <c r="I17" s="22">
        <f t="shared" si="2"/>
        <v>557802</v>
      </c>
    </row>
    <row r="18" spans="1:9" x14ac:dyDescent="0.25">
      <c r="A18" s="19" t="s">
        <v>11</v>
      </c>
      <c r="B18" s="20" t="s">
        <v>20</v>
      </c>
      <c r="C18" s="20" t="s">
        <v>21</v>
      </c>
      <c r="D18" s="20" t="s">
        <v>25</v>
      </c>
      <c r="E18" s="20" t="s">
        <v>29</v>
      </c>
      <c r="F18" s="21">
        <v>252131</v>
      </c>
      <c r="G18" s="26">
        <f>8700+5000+28080+76640+77904+9600+49400+46800+8800+8250+1515</f>
        <v>320689</v>
      </c>
      <c r="H18" s="21">
        <f t="shared" si="3"/>
        <v>320689</v>
      </c>
      <c r="I18" s="22">
        <f t="shared" si="2"/>
        <v>320689</v>
      </c>
    </row>
    <row r="19" spans="1:9" x14ac:dyDescent="0.25">
      <c r="A19" s="19" t="s">
        <v>11</v>
      </c>
      <c r="B19" s="20" t="s">
        <v>20</v>
      </c>
      <c r="C19" s="20" t="s">
        <v>21</v>
      </c>
      <c r="D19" s="20" t="s">
        <v>25</v>
      </c>
      <c r="E19" s="20" t="s">
        <v>30</v>
      </c>
      <c r="F19" s="21">
        <v>39035.370000000003</v>
      </c>
      <c r="G19" s="26">
        <v>0</v>
      </c>
      <c r="H19" s="21">
        <f t="shared" si="3"/>
        <v>0</v>
      </c>
      <c r="I19" s="22">
        <f t="shared" si="2"/>
        <v>0</v>
      </c>
    </row>
    <row r="20" spans="1:9" x14ac:dyDescent="0.25">
      <c r="A20" s="19" t="s">
        <v>11</v>
      </c>
      <c r="B20" s="20" t="s">
        <v>20</v>
      </c>
      <c r="C20" s="20" t="s">
        <v>21</v>
      </c>
      <c r="D20" s="20" t="s">
        <v>25</v>
      </c>
      <c r="E20" s="20" t="s">
        <v>31</v>
      </c>
      <c r="F20" s="21">
        <v>74000</v>
      </c>
      <c r="G20" s="26">
        <f>10000+51520+1300+71000+3000</f>
        <v>136820</v>
      </c>
      <c r="H20" s="21">
        <f t="shared" si="3"/>
        <v>136820</v>
      </c>
      <c r="I20" s="22">
        <f t="shared" si="2"/>
        <v>136820</v>
      </c>
    </row>
    <row r="21" spans="1:9" x14ac:dyDescent="0.25">
      <c r="A21" s="19" t="s">
        <v>11</v>
      </c>
      <c r="B21" s="20" t="s">
        <v>20</v>
      </c>
      <c r="C21" s="20" t="s">
        <v>21</v>
      </c>
      <c r="D21" s="20" t="s">
        <v>32</v>
      </c>
      <c r="E21" s="20" t="s">
        <v>27</v>
      </c>
      <c r="F21" s="21">
        <v>463900</v>
      </c>
      <c r="G21" s="26">
        <f>21000+370000</f>
        <v>391000</v>
      </c>
      <c r="H21" s="21">
        <f t="shared" si="3"/>
        <v>391000</v>
      </c>
      <c r="I21" s="22">
        <f t="shared" si="2"/>
        <v>391000</v>
      </c>
    </row>
    <row r="22" spans="1:9" x14ac:dyDescent="0.25">
      <c r="A22" s="19" t="s">
        <v>11</v>
      </c>
      <c r="B22" s="20" t="s">
        <v>20</v>
      </c>
      <c r="C22" s="20" t="s">
        <v>21</v>
      </c>
      <c r="D22" s="20" t="s">
        <v>33</v>
      </c>
      <c r="E22" s="20" t="s">
        <v>17</v>
      </c>
      <c r="F22" s="21">
        <v>3956</v>
      </c>
      <c r="G22" s="26">
        <v>3906</v>
      </c>
      <c r="H22" s="21">
        <f t="shared" si="3"/>
        <v>3906</v>
      </c>
      <c r="I22" s="22">
        <f t="shared" si="2"/>
        <v>3906</v>
      </c>
    </row>
    <row r="23" spans="1:9" x14ac:dyDescent="0.25">
      <c r="A23" s="19" t="s">
        <v>11</v>
      </c>
      <c r="B23" s="20" t="s">
        <v>20</v>
      </c>
      <c r="C23" s="20" t="s">
        <v>66</v>
      </c>
      <c r="D23" s="20" t="s">
        <v>14</v>
      </c>
      <c r="E23" s="20" t="s">
        <v>67</v>
      </c>
      <c r="F23" s="21">
        <v>178147</v>
      </c>
      <c r="G23" s="26"/>
      <c r="H23" s="21"/>
      <c r="I23" s="22"/>
    </row>
    <row r="24" spans="1:9" x14ac:dyDescent="0.25">
      <c r="A24" s="19" t="s">
        <v>11</v>
      </c>
      <c r="B24" s="20" t="s">
        <v>20</v>
      </c>
      <c r="C24" s="20" t="s">
        <v>66</v>
      </c>
      <c r="D24" s="20" t="s">
        <v>18</v>
      </c>
      <c r="E24" s="20" t="s">
        <v>67</v>
      </c>
      <c r="F24" s="21">
        <v>53800</v>
      </c>
      <c r="G24" s="26"/>
      <c r="H24" s="21"/>
      <c r="I24" s="22"/>
    </row>
    <row r="25" spans="1:9" x14ac:dyDescent="0.25">
      <c r="A25" s="19" t="s">
        <v>11</v>
      </c>
      <c r="B25" s="20" t="s">
        <v>20</v>
      </c>
      <c r="C25" s="20" t="s">
        <v>68</v>
      </c>
      <c r="D25" s="20" t="s">
        <v>25</v>
      </c>
      <c r="E25" s="20" t="s">
        <v>69</v>
      </c>
      <c r="F25" s="21">
        <v>24250</v>
      </c>
      <c r="G25" s="26"/>
      <c r="H25" s="21"/>
      <c r="I25" s="22"/>
    </row>
    <row r="26" spans="1:9" x14ac:dyDescent="0.25">
      <c r="A26" s="19" t="s">
        <v>11</v>
      </c>
      <c r="B26" s="20" t="s">
        <v>20</v>
      </c>
      <c r="C26" s="20" t="s">
        <v>70</v>
      </c>
      <c r="D26" s="20" t="s">
        <v>71</v>
      </c>
      <c r="E26" s="20" t="s">
        <v>72</v>
      </c>
      <c r="F26" s="21">
        <v>13000</v>
      </c>
      <c r="G26" s="26"/>
      <c r="H26" s="21"/>
      <c r="I26" s="22"/>
    </row>
    <row r="27" spans="1:9" x14ac:dyDescent="0.25">
      <c r="A27" s="19" t="s">
        <v>11</v>
      </c>
      <c r="B27" s="20" t="s">
        <v>73</v>
      </c>
      <c r="C27" s="20" t="s">
        <v>74</v>
      </c>
      <c r="D27" s="20" t="s">
        <v>71</v>
      </c>
      <c r="E27" s="20" t="s">
        <v>75</v>
      </c>
      <c r="F27" s="21">
        <v>24600</v>
      </c>
      <c r="G27" s="26"/>
      <c r="H27" s="21"/>
      <c r="I27" s="22"/>
    </row>
    <row r="28" spans="1:9" x14ac:dyDescent="0.25">
      <c r="A28" s="19" t="s">
        <v>11</v>
      </c>
      <c r="B28" s="20" t="s">
        <v>73</v>
      </c>
      <c r="C28" s="20" t="s">
        <v>76</v>
      </c>
      <c r="D28" s="20" t="s">
        <v>71</v>
      </c>
      <c r="E28" s="20" t="s">
        <v>77</v>
      </c>
      <c r="F28" s="21">
        <v>58700</v>
      </c>
      <c r="G28" s="26"/>
      <c r="H28" s="21"/>
      <c r="I28" s="22"/>
    </row>
    <row r="29" spans="1:9" x14ac:dyDescent="0.25">
      <c r="A29" s="19" t="s">
        <v>11</v>
      </c>
      <c r="B29" s="20" t="s">
        <v>34</v>
      </c>
      <c r="C29" s="20" t="s">
        <v>35</v>
      </c>
      <c r="D29" s="20" t="s">
        <v>36</v>
      </c>
      <c r="E29" s="20" t="s">
        <v>17</v>
      </c>
      <c r="F29" s="21">
        <v>15000</v>
      </c>
      <c r="G29" s="26">
        <f>F29</f>
        <v>15000</v>
      </c>
      <c r="H29" s="21">
        <f>G29</f>
        <v>15000</v>
      </c>
      <c r="I29" s="22">
        <f>H29</f>
        <v>15000</v>
      </c>
    </row>
    <row r="30" spans="1:9" x14ac:dyDescent="0.25">
      <c r="A30" s="19" t="s">
        <v>11</v>
      </c>
      <c r="B30" s="20" t="s">
        <v>37</v>
      </c>
      <c r="C30" s="20" t="s">
        <v>38</v>
      </c>
      <c r="D30" s="20" t="s">
        <v>25</v>
      </c>
      <c r="E30" s="20" t="s">
        <v>17</v>
      </c>
      <c r="F30" s="21">
        <v>37000</v>
      </c>
      <c r="G30" s="26">
        <f>15000+5000+7000+10000</f>
        <v>37000</v>
      </c>
      <c r="H30" s="21">
        <f>G30</f>
        <v>37000</v>
      </c>
      <c r="I30" s="22">
        <f>H30</f>
        <v>37000</v>
      </c>
    </row>
    <row r="31" spans="1:9" x14ac:dyDescent="0.25">
      <c r="A31" s="19" t="s">
        <v>11</v>
      </c>
      <c r="B31" s="20" t="s">
        <v>37</v>
      </c>
      <c r="C31" s="20" t="s">
        <v>38</v>
      </c>
      <c r="D31" s="20" t="s">
        <v>32</v>
      </c>
      <c r="E31" s="20" t="s">
        <v>27</v>
      </c>
      <c r="F31" s="21">
        <v>35964.629999999997</v>
      </c>
      <c r="G31" s="26">
        <v>0</v>
      </c>
      <c r="H31" s="21">
        <v>0</v>
      </c>
      <c r="I31" s="22">
        <v>0</v>
      </c>
    </row>
    <row r="32" spans="1:9" x14ac:dyDescent="0.25">
      <c r="A32" s="19" t="s">
        <v>11</v>
      </c>
      <c r="B32" s="20" t="s">
        <v>37</v>
      </c>
      <c r="C32" s="20" t="s">
        <v>38</v>
      </c>
      <c r="D32" s="20" t="s">
        <v>39</v>
      </c>
      <c r="E32" s="20" t="s">
        <v>17</v>
      </c>
      <c r="F32" s="21">
        <v>2000</v>
      </c>
      <c r="G32" s="26">
        <v>0</v>
      </c>
      <c r="H32" s="21">
        <v>0</v>
      </c>
      <c r="I32" s="22">
        <v>0</v>
      </c>
    </row>
    <row r="33" spans="1:9" x14ac:dyDescent="0.25">
      <c r="A33" s="19" t="s">
        <v>11</v>
      </c>
      <c r="B33" s="20" t="s">
        <v>37</v>
      </c>
      <c r="C33" s="20" t="s">
        <v>38</v>
      </c>
      <c r="D33" s="20" t="s">
        <v>40</v>
      </c>
      <c r="E33" s="20" t="s">
        <v>17</v>
      </c>
      <c r="F33" s="21">
        <v>5000</v>
      </c>
      <c r="G33" s="26">
        <f t="shared" ref="G33:I34" si="4">F33</f>
        <v>5000</v>
      </c>
      <c r="H33" s="21">
        <f t="shared" si="4"/>
        <v>5000</v>
      </c>
      <c r="I33" s="22">
        <f t="shared" si="4"/>
        <v>5000</v>
      </c>
    </row>
    <row r="34" spans="1:9" x14ac:dyDescent="0.25">
      <c r="A34" s="19" t="s">
        <v>11</v>
      </c>
      <c r="B34" s="20" t="s">
        <v>41</v>
      </c>
      <c r="C34" s="20" t="s">
        <v>42</v>
      </c>
      <c r="D34" s="20" t="s">
        <v>25</v>
      </c>
      <c r="E34" s="20" t="s">
        <v>17</v>
      </c>
      <c r="F34" s="21">
        <v>50000</v>
      </c>
      <c r="G34" s="26">
        <f t="shared" si="4"/>
        <v>50000</v>
      </c>
      <c r="H34" s="21">
        <f t="shared" si="4"/>
        <v>50000</v>
      </c>
      <c r="I34" s="22">
        <f t="shared" si="4"/>
        <v>50000</v>
      </c>
    </row>
    <row r="35" spans="1:9" x14ac:dyDescent="0.25">
      <c r="A35" s="19" t="s">
        <v>11</v>
      </c>
      <c r="B35" s="20" t="s">
        <v>78</v>
      </c>
      <c r="C35" s="20" t="s">
        <v>79</v>
      </c>
      <c r="D35" s="20" t="s">
        <v>25</v>
      </c>
      <c r="E35" s="20" t="s">
        <v>80</v>
      </c>
      <c r="F35" s="21">
        <v>44340</v>
      </c>
      <c r="G35" s="26"/>
      <c r="H35" s="21"/>
      <c r="I35" s="22"/>
    </row>
    <row r="36" spans="1:9" x14ac:dyDescent="0.25">
      <c r="A36" s="19" t="s">
        <v>11</v>
      </c>
      <c r="B36" s="20" t="s">
        <v>43</v>
      </c>
      <c r="C36" s="20" t="s">
        <v>44</v>
      </c>
      <c r="D36" s="20" t="s">
        <v>25</v>
      </c>
      <c r="E36" s="20" t="s">
        <v>45</v>
      </c>
      <c r="F36" s="21">
        <v>13226.5</v>
      </c>
      <c r="G36" s="26"/>
      <c r="H36" s="21"/>
      <c r="I36" s="22"/>
    </row>
    <row r="37" spans="1:9" x14ac:dyDescent="0.25">
      <c r="A37" s="19" t="s">
        <v>11</v>
      </c>
      <c r="B37" s="20" t="s">
        <v>43</v>
      </c>
      <c r="C37" s="20" t="s">
        <v>46</v>
      </c>
      <c r="D37" s="20" t="s">
        <v>25</v>
      </c>
      <c r="E37" s="20" t="s">
        <v>27</v>
      </c>
      <c r="F37" s="21">
        <v>1691.64</v>
      </c>
      <c r="G37" s="26">
        <f>F37</f>
        <v>1691.64</v>
      </c>
      <c r="H37" s="21">
        <f>G37</f>
        <v>1691.64</v>
      </c>
      <c r="I37" s="22">
        <f>H37</f>
        <v>1691.64</v>
      </c>
    </row>
    <row r="38" spans="1:9" x14ac:dyDescent="0.25">
      <c r="A38" s="19" t="s">
        <v>11</v>
      </c>
      <c r="B38" s="20" t="s">
        <v>43</v>
      </c>
      <c r="C38" s="20" t="s">
        <v>46</v>
      </c>
      <c r="D38" s="20" t="s">
        <v>32</v>
      </c>
      <c r="E38" s="20" t="s">
        <v>17</v>
      </c>
      <c r="F38" s="21">
        <v>29408.36</v>
      </c>
      <c r="G38" s="26">
        <v>27672</v>
      </c>
      <c r="H38" s="21">
        <f>G38</f>
        <v>27672</v>
      </c>
      <c r="I38" s="22">
        <f>H38</f>
        <v>27672</v>
      </c>
    </row>
    <row r="39" spans="1:9" x14ac:dyDescent="0.25">
      <c r="A39" s="19" t="s">
        <v>11</v>
      </c>
      <c r="B39" s="20" t="s">
        <v>47</v>
      </c>
      <c r="C39" s="20" t="s">
        <v>81</v>
      </c>
      <c r="D39" s="20" t="s">
        <v>25</v>
      </c>
      <c r="E39" s="20" t="s">
        <v>82</v>
      </c>
      <c r="F39" s="21">
        <v>2251000</v>
      </c>
      <c r="G39" s="26"/>
      <c r="H39" s="21"/>
      <c r="I39" s="22"/>
    </row>
    <row r="40" spans="1:9" x14ac:dyDescent="0.25">
      <c r="A40" s="19" t="s">
        <v>11</v>
      </c>
      <c r="B40" s="20" t="s">
        <v>47</v>
      </c>
      <c r="C40" s="20" t="s">
        <v>48</v>
      </c>
      <c r="D40" s="20" t="s">
        <v>25</v>
      </c>
      <c r="E40" s="20" t="s">
        <v>49</v>
      </c>
      <c r="F40" s="21">
        <v>37840.639999999999</v>
      </c>
      <c r="G40" s="26"/>
      <c r="H40" s="21"/>
      <c r="I40" s="22"/>
    </row>
    <row r="41" spans="1:9" x14ac:dyDescent="0.25">
      <c r="A41" s="19" t="s">
        <v>11</v>
      </c>
      <c r="B41" s="20" t="s">
        <v>47</v>
      </c>
      <c r="C41" s="20" t="s">
        <v>50</v>
      </c>
      <c r="D41" s="20" t="s">
        <v>25</v>
      </c>
      <c r="E41" s="20" t="s">
        <v>17</v>
      </c>
      <c r="F41" s="21">
        <v>364800</v>
      </c>
      <c r="G41" s="26">
        <v>370000</v>
      </c>
      <c r="H41" s="21">
        <f t="shared" ref="H41:I50" si="5">G41</f>
        <v>370000</v>
      </c>
      <c r="I41" s="22">
        <f t="shared" si="5"/>
        <v>370000</v>
      </c>
    </row>
    <row r="42" spans="1:9" x14ac:dyDescent="0.25">
      <c r="A42" s="19" t="s">
        <v>11</v>
      </c>
      <c r="B42" s="20" t="s">
        <v>47</v>
      </c>
      <c r="C42" s="20" t="s">
        <v>51</v>
      </c>
      <c r="D42" s="20" t="s">
        <v>25</v>
      </c>
      <c r="E42" s="20" t="s">
        <v>17</v>
      </c>
      <c r="F42" s="21">
        <v>100000</v>
      </c>
      <c r="G42" s="26">
        <v>300000</v>
      </c>
      <c r="H42" s="21">
        <f t="shared" si="5"/>
        <v>300000</v>
      </c>
      <c r="I42" s="22">
        <f t="shared" si="5"/>
        <v>300000</v>
      </c>
    </row>
    <row r="43" spans="1:9" x14ac:dyDescent="0.25">
      <c r="A43" s="19" t="s">
        <v>11</v>
      </c>
      <c r="B43" s="20" t="s">
        <v>47</v>
      </c>
      <c r="C43" s="20" t="s">
        <v>51</v>
      </c>
      <c r="D43" s="20" t="s">
        <v>32</v>
      </c>
      <c r="E43" s="20" t="s">
        <v>17</v>
      </c>
      <c r="F43" s="21">
        <v>326000</v>
      </c>
      <c r="G43" s="26">
        <f>F43</f>
        <v>326000</v>
      </c>
      <c r="H43" s="21">
        <f t="shared" si="5"/>
        <v>326000</v>
      </c>
      <c r="I43" s="22">
        <f t="shared" si="5"/>
        <v>326000</v>
      </c>
    </row>
    <row r="44" spans="1:9" x14ac:dyDescent="0.25">
      <c r="A44" s="19" t="s">
        <v>11</v>
      </c>
      <c r="B44" s="20" t="s">
        <v>47</v>
      </c>
      <c r="C44" s="20" t="s">
        <v>52</v>
      </c>
      <c r="D44" s="20" t="s">
        <v>25</v>
      </c>
      <c r="E44" s="20" t="s">
        <v>17</v>
      </c>
      <c r="F44" s="21">
        <v>70000</v>
      </c>
      <c r="G44" s="26">
        <f>F44</f>
        <v>70000</v>
      </c>
      <c r="H44" s="21">
        <f t="shared" si="5"/>
        <v>70000</v>
      </c>
      <c r="I44" s="22">
        <f t="shared" si="5"/>
        <v>70000</v>
      </c>
    </row>
    <row r="45" spans="1:9" x14ac:dyDescent="0.25">
      <c r="A45" s="19" t="s">
        <v>11</v>
      </c>
      <c r="B45" s="20" t="s">
        <v>47</v>
      </c>
      <c r="C45" s="20" t="s">
        <v>53</v>
      </c>
      <c r="D45" s="20" t="s">
        <v>14</v>
      </c>
      <c r="E45" s="20" t="s">
        <v>17</v>
      </c>
      <c r="F45" s="21">
        <v>17442.84</v>
      </c>
      <c r="G45" s="26">
        <v>24534</v>
      </c>
      <c r="H45" s="21">
        <f t="shared" si="5"/>
        <v>24534</v>
      </c>
      <c r="I45" s="22">
        <f t="shared" si="5"/>
        <v>24534</v>
      </c>
    </row>
    <row r="46" spans="1:9" x14ac:dyDescent="0.25">
      <c r="A46" s="19" t="s">
        <v>11</v>
      </c>
      <c r="B46" s="20" t="s">
        <v>47</v>
      </c>
      <c r="C46" s="20" t="s">
        <v>53</v>
      </c>
      <c r="D46" s="20" t="s">
        <v>18</v>
      </c>
      <c r="E46" s="20" t="s">
        <v>17</v>
      </c>
      <c r="F46" s="21">
        <v>5388.61</v>
      </c>
      <c r="G46" s="26">
        <v>7409</v>
      </c>
      <c r="H46" s="21">
        <f t="shared" si="5"/>
        <v>7409</v>
      </c>
      <c r="I46" s="22">
        <f t="shared" si="5"/>
        <v>7409</v>
      </c>
    </row>
    <row r="47" spans="1:9" x14ac:dyDescent="0.25">
      <c r="A47" s="19" t="s">
        <v>11</v>
      </c>
      <c r="B47" s="20" t="s">
        <v>47</v>
      </c>
      <c r="C47" s="20" t="s">
        <v>54</v>
      </c>
      <c r="D47" s="20" t="s">
        <v>14</v>
      </c>
      <c r="E47" s="20" t="s">
        <v>17</v>
      </c>
      <c r="F47" s="21">
        <v>90723.16</v>
      </c>
      <c r="G47" s="26">
        <v>109038</v>
      </c>
      <c r="H47" s="21">
        <f t="shared" si="5"/>
        <v>109038</v>
      </c>
      <c r="I47" s="22">
        <f t="shared" si="5"/>
        <v>109038</v>
      </c>
    </row>
    <row r="48" spans="1:9" x14ac:dyDescent="0.25">
      <c r="A48" s="19" t="s">
        <v>11</v>
      </c>
      <c r="B48" s="20" t="s">
        <v>47</v>
      </c>
      <c r="C48" s="20" t="s">
        <v>54</v>
      </c>
      <c r="D48" s="20" t="s">
        <v>18</v>
      </c>
      <c r="E48" s="20" t="s">
        <v>17</v>
      </c>
      <c r="F48" s="21">
        <v>27398.39</v>
      </c>
      <c r="G48" s="26">
        <v>32929</v>
      </c>
      <c r="H48" s="21">
        <f t="shared" si="5"/>
        <v>32929</v>
      </c>
      <c r="I48" s="22">
        <f t="shared" si="5"/>
        <v>32929</v>
      </c>
    </row>
    <row r="49" spans="1:9" x14ac:dyDescent="0.25">
      <c r="A49" s="19" t="s">
        <v>11</v>
      </c>
      <c r="B49" s="20" t="s">
        <v>47</v>
      </c>
      <c r="C49" s="20" t="s">
        <v>54</v>
      </c>
      <c r="D49" s="20" t="s">
        <v>25</v>
      </c>
      <c r="E49" s="20" t="s">
        <v>17</v>
      </c>
      <c r="F49" s="21">
        <v>4000</v>
      </c>
      <c r="G49" s="26"/>
      <c r="H49" s="21">
        <f t="shared" si="5"/>
        <v>0</v>
      </c>
      <c r="I49" s="22">
        <f t="shared" si="5"/>
        <v>0</v>
      </c>
    </row>
    <row r="50" spans="1:9" x14ac:dyDescent="0.25">
      <c r="A50" s="19" t="s">
        <v>11</v>
      </c>
      <c r="B50" s="20" t="s">
        <v>55</v>
      </c>
      <c r="C50" s="20" t="s">
        <v>56</v>
      </c>
      <c r="D50" s="20" t="s">
        <v>57</v>
      </c>
      <c r="E50" s="20" t="s">
        <v>17</v>
      </c>
      <c r="F50" s="21">
        <v>165172</v>
      </c>
      <c r="G50" s="26">
        <v>579727.31999999995</v>
      </c>
      <c r="H50" s="21">
        <f t="shared" si="5"/>
        <v>579727.31999999995</v>
      </c>
      <c r="I50" s="22">
        <f t="shared" si="5"/>
        <v>579727.31999999995</v>
      </c>
    </row>
    <row r="51" spans="1:9" ht="15.75" thickBot="1" x14ac:dyDescent="0.3">
      <c r="A51" s="15"/>
      <c r="B51" s="13"/>
      <c r="C51" s="13"/>
      <c r="D51" s="13"/>
      <c r="E51" s="13"/>
      <c r="F51" s="23">
        <f>SUM(F6:F50)</f>
        <v>8028622.8099999996</v>
      </c>
      <c r="G51" s="30">
        <f>SUM(G6:G50)</f>
        <v>7012195.96</v>
      </c>
      <c r="H51" s="30">
        <f t="shared" ref="H51:I51" si="6">SUM(H6:H50)</f>
        <v>6952195.96</v>
      </c>
      <c r="I51" s="30">
        <f t="shared" si="6"/>
        <v>6952195.96</v>
      </c>
    </row>
    <row r="52" spans="1:9" x14ac:dyDescent="0.25">
      <c r="A52" s="16"/>
      <c r="B52" s="16"/>
      <c r="C52" s="16"/>
      <c r="D52" s="16"/>
      <c r="E52" s="16"/>
      <c r="F52" s="16"/>
      <c r="G52" s="27"/>
      <c r="H52" s="16"/>
      <c r="I52" s="16"/>
    </row>
  </sheetData>
  <mergeCells count="8">
    <mergeCell ref="A1:I1"/>
    <mergeCell ref="A2:I2"/>
    <mergeCell ref="A3:I3"/>
    <mergeCell ref="A4:A5"/>
    <mergeCell ref="B4:B5"/>
    <mergeCell ref="C4:C5"/>
    <mergeCell ref="D4:D5"/>
    <mergeCell ref="E4:E5"/>
  </mergeCells>
  <pageMargins left="0.51181102362204722" right="0.51181102362204722" top="0.55118110236220474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A22" zoomScaleNormal="100" workbookViewId="0">
      <selection activeCell="H62" sqref="H62"/>
    </sheetView>
  </sheetViews>
  <sheetFormatPr defaultRowHeight="15" x14ac:dyDescent="0.25"/>
  <cols>
    <col min="1" max="1" width="11.85546875" customWidth="1"/>
    <col min="2" max="2" width="10.5703125" customWidth="1"/>
    <col min="3" max="3" width="11.28515625" bestFit="1" customWidth="1"/>
    <col min="5" max="5" width="20" bestFit="1" customWidth="1"/>
    <col min="6" max="6" width="13.140625" style="57" bestFit="1" customWidth="1"/>
    <col min="7" max="8" width="13.140625" bestFit="1" customWidth="1"/>
    <col min="9" max="9" width="16.42578125" customWidth="1"/>
  </cols>
  <sheetData>
    <row r="1" spans="1:10" ht="15.75" x14ac:dyDescent="0.25">
      <c r="A1" s="53" t="s">
        <v>83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45"/>
      <c r="B2" s="46"/>
      <c r="C2" s="46"/>
      <c r="D2" s="46"/>
      <c r="E2" s="46"/>
      <c r="F2" s="46"/>
      <c r="G2" s="46"/>
      <c r="H2" s="46"/>
    </row>
    <row r="3" spans="1:10" x14ac:dyDescent="0.25">
      <c r="A3" s="47" t="s">
        <v>64</v>
      </c>
      <c r="B3" s="48"/>
      <c r="C3" s="48"/>
      <c r="D3" s="48"/>
      <c r="E3" s="48"/>
      <c r="F3" s="48"/>
      <c r="G3" s="48"/>
      <c r="H3" s="48"/>
    </row>
    <row r="4" spans="1:10" x14ac:dyDescent="0.25">
      <c r="A4" s="49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5" t="s">
        <v>60</v>
      </c>
      <c r="G4" s="29" t="s">
        <v>62</v>
      </c>
      <c r="H4" s="29" t="s">
        <v>85</v>
      </c>
    </row>
    <row r="5" spans="1:10" ht="27.75" customHeight="1" x14ac:dyDescent="0.25">
      <c r="A5" s="50"/>
      <c r="B5" s="52"/>
      <c r="C5" s="52"/>
      <c r="D5" s="52"/>
      <c r="E5" s="51"/>
      <c r="F5" s="56"/>
      <c r="G5" s="17"/>
      <c r="H5" s="18"/>
    </row>
    <row r="6" spans="1:10" x14ac:dyDescent="0.25">
      <c r="A6" s="19" t="s">
        <v>11</v>
      </c>
      <c r="B6" s="20" t="s">
        <v>12</v>
      </c>
      <c r="C6" s="20" t="s">
        <v>13</v>
      </c>
      <c r="D6" s="20" t="s">
        <v>14</v>
      </c>
      <c r="E6" s="20" t="s">
        <v>15</v>
      </c>
      <c r="F6" s="66">
        <f>724404*1.055</f>
        <v>764246.22</v>
      </c>
      <c r="G6" s="67">
        <f t="shared" ref="G6:H21" si="0">F6</f>
        <v>764246.22</v>
      </c>
      <c r="H6" s="68">
        <f t="shared" si="0"/>
        <v>764246.22</v>
      </c>
      <c r="I6" s="62"/>
      <c r="J6" s="62"/>
    </row>
    <row r="7" spans="1:10" x14ac:dyDescent="0.25">
      <c r="A7" s="19" t="s">
        <v>11</v>
      </c>
      <c r="B7" s="20" t="s">
        <v>12</v>
      </c>
      <c r="C7" s="20" t="s">
        <v>13</v>
      </c>
      <c r="D7" s="20" t="s">
        <v>16</v>
      </c>
      <c r="E7" s="20" t="s">
        <v>17</v>
      </c>
      <c r="F7" s="66">
        <v>20000</v>
      </c>
      <c r="G7" s="60"/>
      <c r="H7" s="61"/>
      <c r="I7" s="62"/>
      <c r="J7" s="62"/>
    </row>
    <row r="8" spans="1:10" x14ac:dyDescent="0.25">
      <c r="A8" s="19" t="s">
        <v>11</v>
      </c>
      <c r="B8" s="20" t="s">
        <v>12</v>
      </c>
      <c r="C8" s="20" t="s">
        <v>13</v>
      </c>
      <c r="D8" s="20" t="s">
        <v>18</v>
      </c>
      <c r="E8" s="20" t="s">
        <v>17</v>
      </c>
      <c r="F8" s="66">
        <f>F6*30.2/100</f>
        <v>230802.35843999998</v>
      </c>
      <c r="G8" s="66">
        <f t="shared" ref="G8:H8" si="1">G6*30.2/100</f>
        <v>230802.35843999998</v>
      </c>
      <c r="H8" s="66">
        <f t="shared" si="1"/>
        <v>230802.35843999998</v>
      </c>
      <c r="I8" s="62"/>
      <c r="J8" s="62"/>
    </row>
    <row r="9" spans="1:10" x14ac:dyDescent="0.25">
      <c r="A9" s="19" t="s">
        <v>11</v>
      </c>
      <c r="B9" s="20" t="s">
        <v>20</v>
      </c>
      <c r="C9" s="20" t="s">
        <v>21</v>
      </c>
      <c r="D9" s="20" t="s">
        <v>14</v>
      </c>
      <c r="E9" s="20" t="s">
        <v>22</v>
      </c>
      <c r="F9" s="66">
        <v>478193</v>
      </c>
      <c r="G9" s="67">
        <f t="shared" si="0"/>
        <v>478193</v>
      </c>
      <c r="H9" s="68">
        <f t="shared" si="0"/>
        <v>478193</v>
      </c>
      <c r="I9" s="62"/>
      <c r="J9" s="62"/>
    </row>
    <row r="10" spans="1:10" x14ac:dyDescent="0.25">
      <c r="A10" s="19" t="s">
        <v>11</v>
      </c>
      <c r="B10" s="20" t="s">
        <v>20</v>
      </c>
      <c r="C10" s="20" t="s">
        <v>21</v>
      </c>
      <c r="D10" s="20" t="s">
        <v>14</v>
      </c>
      <c r="E10" s="20" t="s">
        <v>65</v>
      </c>
      <c r="F10" s="66">
        <v>494183</v>
      </c>
      <c r="G10" s="67">
        <f t="shared" si="0"/>
        <v>494183</v>
      </c>
      <c r="H10" s="68">
        <f t="shared" si="0"/>
        <v>494183</v>
      </c>
      <c r="I10" s="62"/>
      <c r="J10" s="62"/>
    </row>
    <row r="11" spans="1:10" x14ac:dyDescent="0.25">
      <c r="A11" s="19" t="s">
        <v>11</v>
      </c>
      <c r="B11" s="20" t="s">
        <v>20</v>
      </c>
      <c r="C11" s="20" t="s">
        <v>21</v>
      </c>
      <c r="D11" s="20" t="s">
        <v>14</v>
      </c>
      <c r="E11" s="20" t="s">
        <v>23</v>
      </c>
      <c r="F11" s="66">
        <v>553230</v>
      </c>
      <c r="G11" s="67">
        <f t="shared" si="0"/>
        <v>553230</v>
      </c>
      <c r="H11" s="68">
        <f t="shared" si="0"/>
        <v>553230</v>
      </c>
      <c r="I11" s="62"/>
      <c r="J11" s="62"/>
    </row>
    <row r="12" spans="1:10" x14ac:dyDescent="0.25">
      <c r="A12" s="19" t="s">
        <v>11</v>
      </c>
      <c r="B12" s="20" t="s">
        <v>20</v>
      </c>
      <c r="C12" s="20" t="s">
        <v>21</v>
      </c>
      <c r="D12" s="20" t="s">
        <v>14</v>
      </c>
      <c r="E12" s="20" t="s">
        <v>24</v>
      </c>
      <c r="F12" s="66">
        <v>473296</v>
      </c>
      <c r="G12" s="67">
        <f t="shared" si="0"/>
        <v>473296</v>
      </c>
      <c r="H12" s="68">
        <f t="shared" si="0"/>
        <v>473296</v>
      </c>
      <c r="I12" s="62"/>
      <c r="J12" s="62"/>
    </row>
    <row r="13" spans="1:10" x14ac:dyDescent="0.25">
      <c r="A13" s="19" t="s">
        <v>11</v>
      </c>
      <c r="B13" s="20" t="s">
        <v>20</v>
      </c>
      <c r="C13" s="20" t="s">
        <v>21</v>
      </c>
      <c r="D13" s="20" t="s">
        <v>16</v>
      </c>
      <c r="E13" s="20" t="s">
        <v>17</v>
      </c>
      <c r="F13" s="66">
        <v>30000</v>
      </c>
      <c r="G13" s="60"/>
      <c r="H13" s="61"/>
      <c r="I13" s="62"/>
      <c r="J13" s="62"/>
    </row>
    <row r="14" spans="1:10" x14ac:dyDescent="0.25">
      <c r="A14" s="19" t="s">
        <v>11</v>
      </c>
      <c r="B14" s="20" t="s">
        <v>20</v>
      </c>
      <c r="C14" s="20" t="s">
        <v>21</v>
      </c>
      <c r="D14" s="20" t="s">
        <v>18</v>
      </c>
      <c r="E14" s="20" t="s">
        <v>17</v>
      </c>
      <c r="F14" s="66">
        <f>(F9+F10+F11+F12)*30.2/100</f>
        <v>603668.40399999998</v>
      </c>
      <c r="G14" s="67">
        <f t="shared" ref="G14:G21" si="2">F14</f>
        <v>603668.40399999998</v>
      </c>
      <c r="H14" s="68">
        <f t="shared" si="0"/>
        <v>603668.40399999998</v>
      </c>
      <c r="I14" s="62"/>
      <c r="J14" s="62"/>
    </row>
    <row r="15" spans="1:10" x14ac:dyDescent="0.25">
      <c r="A15" s="19" t="s">
        <v>11</v>
      </c>
      <c r="B15" s="20" t="s">
        <v>20</v>
      </c>
      <c r="C15" s="20" t="s">
        <v>21</v>
      </c>
      <c r="D15" s="20" t="s">
        <v>25</v>
      </c>
      <c r="E15" s="20" t="s">
        <v>26</v>
      </c>
      <c r="F15" s="66">
        <f>93640</f>
        <v>93640</v>
      </c>
      <c r="G15" s="67">
        <f t="shared" si="2"/>
        <v>93640</v>
      </c>
      <c r="H15" s="68">
        <f t="shared" si="0"/>
        <v>93640</v>
      </c>
      <c r="I15" s="62"/>
      <c r="J15" s="62"/>
    </row>
    <row r="16" spans="1:10" x14ac:dyDescent="0.25">
      <c r="A16" s="19" t="s">
        <v>11</v>
      </c>
      <c r="B16" s="20" t="s">
        <v>20</v>
      </c>
      <c r="C16" s="20" t="s">
        <v>21</v>
      </c>
      <c r="D16" s="20" t="s">
        <v>25</v>
      </c>
      <c r="E16" s="20" t="s">
        <v>27</v>
      </c>
      <c r="F16" s="66">
        <f>3100+2324+2200</f>
        <v>7624</v>
      </c>
      <c r="G16" s="67">
        <f t="shared" si="2"/>
        <v>7624</v>
      </c>
      <c r="H16" s="68">
        <f t="shared" si="0"/>
        <v>7624</v>
      </c>
      <c r="I16" s="62"/>
      <c r="J16" s="62"/>
    </row>
    <row r="17" spans="1:10" x14ac:dyDescent="0.25">
      <c r="A17" s="19" t="s">
        <v>11</v>
      </c>
      <c r="B17" s="20" t="s">
        <v>20</v>
      </c>
      <c r="C17" s="20" t="s">
        <v>21</v>
      </c>
      <c r="D17" s="20" t="s">
        <v>25</v>
      </c>
      <c r="E17" s="20" t="s">
        <v>28</v>
      </c>
      <c r="F17" s="66">
        <f>19800+3000+14400+16602+4000</f>
        <v>57802</v>
      </c>
      <c r="G17" s="60"/>
      <c r="H17" s="61"/>
      <c r="I17" s="62"/>
      <c r="J17" s="62"/>
    </row>
    <row r="18" spans="1:10" x14ac:dyDescent="0.25">
      <c r="A18" s="19" t="s">
        <v>11</v>
      </c>
      <c r="B18" s="20" t="s">
        <v>20</v>
      </c>
      <c r="C18" s="20" t="s">
        <v>21</v>
      </c>
      <c r="D18" s="20" t="s">
        <v>25</v>
      </c>
      <c r="E18" s="20" t="s">
        <v>29</v>
      </c>
      <c r="F18" s="66">
        <f>8700+5000+28080+76640+77904+9600+49400+8800+8250+1515</f>
        <v>273889</v>
      </c>
      <c r="G18" s="60"/>
      <c r="H18" s="61"/>
      <c r="I18" s="62"/>
      <c r="J18" s="62"/>
    </row>
    <row r="19" spans="1:10" x14ac:dyDescent="0.25">
      <c r="A19" s="19" t="s">
        <v>11</v>
      </c>
      <c r="B19" s="20" t="s">
        <v>20</v>
      </c>
      <c r="C19" s="20" t="s">
        <v>21</v>
      </c>
      <c r="D19" s="20" t="s">
        <v>25</v>
      </c>
      <c r="E19" s="20" t="s">
        <v>30</v>
      </c>
      <c r="F19" s="59">
        <v>0</v>
      </c>
      <c r="G19" s="60">
        <f t="shared" si="2"/>
        <v>0</v>
      </c>
      <c r="H19" s="61">
        <f t="shared" si="0"/>
        <v>0</v>
      </c>
      <c r="I19" s="62"/>
      <c r="J19" s="62"/>
    </row>
    <row r="20" spans="1:10" x14ac:dyDescent="0.25">
      <c r="A20" s="19" t="s">
        <v>11</v>
      </c>
      <c r="B20" s="20" t="s">
        <v>20</v>
      </c>
      <c r="C20" s="20" t="s">
        <v>21</v>
      </c>
      <c r="D20" s="20" t="s">
        <v>25</v>
      </c>
      <c r="E20" s="20" t="s">
        <v>31</v>
      </c>
      <c r="F20" s="66">
        <f>10000+51520+1300+71000+3000-26500</f>
        <v>110320</v>
      </c>
      <c r="G20" s="60"/>
      <c r="H20" s="61"/>
      <c r="I20" s="62"/>
      <c r="J20" s="62"/>
    </row>
    <row r="21" spans="1:10" x14ac:dyDescent="0.25">
      <c r="A21" s="19" t="s">
        <v>11</v>
      </c>
      <c r="B21" s="20" t="s">
        <v>20</v>
      </c>
      <c r="C21" s="20" t="s">
        <v>21</v>
      </c>
      <c r="D21" s="20" t="s">
        <v>32</v>
      </c>
      <c r="E21" s="20" t="s">
        <v>27</v>
      </c>
      <c r="F21" s="66">
        <f>21000+370000+101400</f>
        <v>492400</v>
      </c>
      <c r="G21" s="67">
        <f t="shared" si="2"/>
        <v>492400</v>
      </c>
      <c r="H21" s="68">
        <f t="shared" si="0"/>
        <v>492400</v>
      </c>
      <c r="I21" s="62"/>
      <c r="J21" s="62"/>
    </row>
    <row r="22" spans="1:10" x14ac:dyDescent="0.25">
      <c r="A22" s="19" t="s">
        <v>11</v>
      </c>
      <c r="B22" s="20" t="s">
        <v>20</v>
      </c>
      <c r="C22" s="20" t="s">
        <v>21</v>
      </c>
      <c r="D22" s="20" t="s">
        <v>33</v>
      </c>
      <c r="E22" s="20" t="s">
        <v>17</v>
      </c>
      <c r="F22" s="66">
        <v>3906</v>
      </c>
      <c r="G22" s="60"/>
      <c r="H22" s="61"/>
      <c r="I22" s="62"/>
      <c r="J22" s="62"/>
    </row>
    <row r="23" spans="1:10" hidden="1" x14ac:dyDescent="0.25">
      <c r="A23" s="19" t="s">
        <v>11</v>
      </c>
      <c r="B23" s="20" t="s">
        <v>20</v>
      </c>
      <c r="C23" s="20" t="s">
        <v>66</v>
      </c>
      <c r="D23" s="20" t="s">
        <v>14</v>
      </c>
      <c r="E23" s="20" t="s">
        <v>67</v>
      </c>
      <c r="F23" s="59"/>
      <c r="G23" s="60"/>
      <c r="H23" s="61"/>
      <c r="I23" s="62"/>
      <c r="J23" s="62"/>
    </row>
    <row r="24" spans="1:10" hidden="1" x14ac:dyDescent="0.25">
      <c r="A24" s="19" t="s">
        <v>11</v>
      </c>
      <c r="B24" s="20" t="s">
        <v>20</v>
      </c>
      <c r="C24" s="20" t="s">
        <v>66</v>
      </c>
      <c r="D24" s="20" t="s">
        <v>18</v>
      </c>
      <c r="E24" s="20" t="s">
        <v>67</v>
      </c>
      <c r="F24" s="59"/>
      <c r="G24" s="60"/>
      <c r="H24" s="61"/>
      <c r="I24" s="62"/>
      <c r="J24" s="62"/>
    </row>
    <row r="25" spans="1:10" hidden="1" x14ac:dyDescent="0.25">
      <c r="A25" s="19" t="s">
        <v>11</v>
      </c>
      <c r="B25" s="20" t="s">
        <v>20</v>
      </c>
      <c r="C25" s="20" t="s">
        <v>68</v>
      </c>
      <c r="D25" s="20" t="s">
        <v>25</v>
      </c>
      <c r="E25" s="20" t="s">
        <v>69</v>
      </c>
      <c r="F25" s="59"/>
      <c r="G25" s="60"/>
      <c r="H25" s="61"/>
      <c r="I25" s="62"/>
      <c r="J25" s="62"/>
    </row>
    <row r="26" spans="1:10" x14ac:dyDescent="0.25">
      <c r="A26" s="19" t="s">
        <v>11</v>
      </c>
      <c r="B26" s="20" t="s">
        <v>20</v>
      </c>
      <c r="C26" s="20" t="s">
        <v>70</v>
      </c>
      <c r="D26" s="20" t="s">
        <v>71</v>
      </c>
      <c r="E26" s="20" t="s">
        <v>72</v>
      </c>
      <c r="F26" s="66">
        <v>14300</v>
      </c>
      <c r="G26" s="60"/>
      <c r="H26" s="61"/>
      <c r="I26" s="62"/>
      <c r="J26" s="62"/>
    </row>
    <row r="27" spans="1:10" x14ac:dyDescent="0.25">
      <c r="A27" s="19" t="s">
        <v>11</v>
      </c>
      <c r="B27" s="20" t="s">
        <v>73</v>
      </c>
      <c r="C27" s="20" t="s">
        <v>74</v>
      </c>
      <c r="D27" s="20" t="s">
        <v>71</v>
      </c>
      <c r="E27" s="20" t="s">
        <v>75</v>
      </c>
      <c r="F27" s="66">
        <v>31700</v>
      </c>
      <c r="G27" s="60"/>
      <c r="H27" s="61"/>
      <c r="I27" s="62"/>
      <c r="J27" s="62"/>
    </row>
    <row r="28" spans="1:10" x14ac:dyDescent="0.25">
      <c r="A28" s="19" t="s">
        <v>11</v>
      </c>
      <c r="B28" s="20" t="s">
        <v>73</v>
      </c>
      <c r="C28" s="20" t="s">
        <v>76</v>
      </c>
      <c r="D28" s="20" t="s">
        <v>71</v>
      </c>
      <c r="E28" s="20" t="s">
        <v>77</v>
      </c>
      <c r="F28" s="66">
        <v>111100</v>
      </c>
      <c r="G28" s="60"/>
      <c r="H28" s="61"/>
      <c r="I28" s="62"/>
      <c r="J28" s="62"/>
    </row>
    <row r="29" spans="1:10" x14ac:dyDescent="0.25">
      <c r="A29" s="19" t="s">
        <v>11</v>
      </c>
      <c r="B29" s="20" t="s">
        <v>34</v>
      </c>
      <c r="C29" s="20" t="s">
        <v>35</v>
      </c>
      <c r="D29" s="20" t="s">
        <v>36</v>
      </c>
      <c r="E29" s="20" t="s">
        <v>17</v>
      </c>
      <c r="F29" s="66">
        <v>15000</v>
      </c>
      <c r="G29" s="67">
        <f>F29</f>
        <v>15000</v>
      </c>
      <c r="H29" s="68">
        <f>G29</f>
        <v>15000</v>
      </c>
      <c r="I29" s="62"/>
      <c r="J29" s="62"/>
    </row>
    <row r="30" spans="1:10" x14ac:dyDescent="0.25">
      <c r="A30" s="19" t="s">
        <v>11</v>
      </c>
      <c r="B30" s="20" t="s">
        <v>37</v>
      </c>
      <c r="C30" s="20" t="s">
        <v>38</v>
      </c>
      <c r="D30" s="20" t="s">
        <v>25</v>
      </c>
      <c r="E30" s="20" t="s">
        <v>17</v>
      </c>
      <c r="F30" s="66">
        <v>15000</v>
      </c>
      <c r="G30" s="67"/>
      <c r="H30" s="68"/>
      <c r="I30" s="62"/>
      <c r="J30" s="62"/>
    </row>
    <row r="31" spans="1:10" hidden="1" x14ac:dyDescent="0.25">
      <c r="A31" s="19" t="s">
        <v>11</v>
      </c>
      <c r="B31" s="20" t="s">
        <v>37</v>
      </c>
      <c r="C31" s="20" t="s">
        <v>38</v>
      </c>
      <c r="D31" s="20" t="s">
        <v>32</v>
      </c>
      <c r="E31" s="20" t="s">
        <v>27</v>
      </c>
      <c r="F31" s="59"/>
      <c r="G31" s="60"/>
      <c r="H31" s="61"/>
      <c r="I31" s="62"/>
      <c r="J31" s="62"/>
    </row>
    <row r="32" spans="1:10" hidden="1" x14ac:dyDescent="0.25">
      <c r="A32" s="19" t="s">
        <v>11</v>
      </c>
      <c r="B32" s="20" t="s">
        <v>37</v>
      </c>
      <c r="C32" s="20" t="s">
        <v>38</v>
      </c>
      <c r="D32" s="20" t="s">
        <v>39</v>
      </c>
      <c r="E32" s="20" t="s">
        <v>17</v>
      </c>
      <c r="F32" s="59"/>
      <c r="G32" s="60"/>
      <c r="H32" s="61"/>
      <c r="I32" s="62"/>
      <c r="J32" s="62"/>
    </row>
    <row r="33" spans="1:10" x14ac:dyDescent="0.25">
      <c r="A33" s="19" t="s">
        <v>11</v>
      </c>
      <c r="B33" s="20" t="s">
        <v>37</v>
      </c>
      <c r="C33" s="20" t="s">
        <v>38</v>
      </c>
      <c r="D33" s="20" t="s">
        <v>40</v>
      </c>
      <c r="E33" s="20" t="s">
        <v>17</v>
      </c>
      <c r="F33" s="66">
        <v>5000</v>
      </c>
      <c r="G33" s="60"/>
      <c r="H33" s="61"/>
      <c r="I33" s="62"/>
      <c r="J33" s="62"/>
    </row>
    <row r="34" spans="1:10" x14ac:dyDescent="0.25">
      <c r="A34" s="19" t="s">
        <v>11</v>
      </c>
      <c r="B34" s="20" t="s">
        <v>41</v>
      </c>
      <c r="C34" s="20" t="s">
        <v>42</v>
      </c>
      <c r="D34" s="20" t="s">
        <v>25</v>
      </c>
      <c r="E34" s="20" t="s">
        <v>17</v>
      </c>
      <c r="F34" s="66">
        <v>150000</v>
      </c>
      <c r="G34" s="60"/>
      <c r="H34" s="61"/>
      <c r="I34" s="62"/>
      <c r="J34" s="62"/>
    </row>
    <row r="35" spans="1:10" x14ac:dyDescent="0.25">
      <c r="A35" s="19" t="s">
        <v>11</v>
      </c>
      <c r="B35" s="20" t="s">
        <v>86</v>
      </c>
      <c r="C35" s="20" t="s">
        <v>87</v>
      </c>
      <c r="D35" s="20" t="s">
        <v>25</v>
      </c>
      <c r="E35" s="20" t="s">
        <v>17</v>
      </c>
      <c r="F35" s="66">
        <v>101000</v>
      </c>
      <c r="G35" s="60"/>
      <c r="H35" s="61"/>
      <c r="I35" s="62" t="s">
        <v>88</v>
      </c>
      <c r="J35" s="62"/>
    </row>
    <row r="36" spans="1:10" hidden="1" x14ac:dyDescent="0.25">
      <c r="A36" s="19" t="s">
        <v>11</v>
      </c>
      <c r="B36" s="20" t="s">
        <v>43</v>
      </c>
      <c r="C36" s="20" t="s">
        <v>44</v>
      </c>
      <c r="D36" s="20" t="s">
        <v>25</v>
      </c>
      <c r="E36" s="20" t="s">
        <v>45</v>
      </c>
      <c r="F36" s="59"/>
      <c r="G36" s="60"/>
      <c r="H36" s="61"/>
      <c r="I36" s="62"/>
      <c r="J36" s="62"/>
    </row>
    <row r="37" spans="1:10" x14ac:dyDescent="0.25">
      <c r="A37" s="19" t="s">
        <v>11</v>
      </c>
      <c r="B37" s="20" t="s">
        <v>43</v>
      </c>
      <c r="C37" s="20" t="s">
        <v>46</v>
      </c>
      <c r="D37" s="20" t="s">
        <v>25</v>
      </c>
      <c r="E37" s="20" t="s">
        <v>27</v>
      </c>
      <c r="F37" s="66">
        <v>1692</v>
      </c>
      <c r="G37" s="60"/>
      <c r="H37" s="61"/>
      <c r="I37" s="62"/>
      <c r="J37" s="62"/>
    </row>
    <row r="38" spans="1:10" x14ac:dyDescent="0.25">
      <c r="A38" s="19" t="s">
        <v>11</v>
      </c>
      <c r="B38" s="20" t="s">
        <v>43</v>
      </c>
      <c r="C38" s="20" t="s">
        <v>46</v>
      </c>
      <c r="D38" s="20" t="s">
        <v>32</v>
      </c>
      <c r="E38" s="20" t="s">
        <v>17</v>
      </c>
      <c r="F38" s="66">
        <v>27672</v>
      </c>
      <c r="G38" s="60"/>
      <c r="H38" s="61"/>
      <c r="I38" s="62"/>
      <c r="J38" s="62"/>
    </row>
    <row r="39" spans="1:10" x14ac:dyDescent="0.25">
      <c r="A39" s="19" t="s">
        <v>11</v>
      </c>
      <c r="B39" s="20" t="s">
        <v>47</v>
      </c>
      <c r="C39" s="20" t="s">
        <v>81</v>
      </c>
      <c r="D39" s="20" t="s">
        <v>25</v>
      </c>
      <c r="E39" s="20" t="s">
        <v>17</v>
      </c>
      <c r="F39" s="66">
        <v>251000</v>
      </c>
      <c r="G39" s="60"/>
      <c r="H39" s="61"/>
      <c r="I39" s="62" t="s">
        <v>89</v>
      </c>
      <c r="J39" s="62"/>
    </row>
    <row r="40" spans="1:10" hidden="1" x14ac:dyDescent="0.25">
      <c r="A40" s="19" t="s">
        <v>11</v>
      </c>
      <c r="B40" s="20" t="s">
        <v>47</v>
      </c>
      <c r="C40" s="20" t="s">
        <v>48</v>
      </c>
      <c r="D40" s="20" t="s">
        <v>25</v>
      </c>
      <c r="E40" s="20" t="s">
        <v>49</v>
      </c>
      <c r="F40" s="59"/>
      <c r="G40" s="60"/>
      <c r="H40" s="61"/>
      <c r="I40" s="62"/>
      <c r="J40" s="62"/>
    </row>
    <row r="41" spans="1:10" x14ac:dyDescent="0.25">
      <c r="A41" s="19" t="s">
        <v>11</v>
      </c>
      <c r="B41" s="20" t="s">
        <v>47</v>
      </c>
      <c r="C41" s="20" t="s">
        <v>50</v>
      </c>
      <c r="D41" s="20" t="s">
        <v>25</v>
      </c>
      <c r="E41" s="20" t="s">
        <v>17</v>
      </c>
      <c r="F41" s="66">
        <v>370000</v>
      </c>
      <c r="G41" s="67">
        <f t="shared" ref="G41:H50" si="3">F41</f>
        <v>370000</v>
      </c>
      <c r="H41" s="68">
        <f t="shared" si="3"/>
        <v>370000</v>
      </c>
      <c r="I41" s="62"/>
      <c r="J41" s="62"/>
    </row>
    <row r="42" spans="1:10" x14ac:dyDescent="0.25">
      <c r="A42" s="19" t="s">
        <v>11</v>
      </c>
      <c r="B42" s="20" t="s">
        <v>47</v>
      </c>
      <c r="C42" s="20" t="s">
        <v>51</v>
      </c>
      <c r="D42" s="20" t="s">
        <v>25</v>
      </c>
      <c r="E42" s="20" t="s">
        <v>17</v>
      </c>
      <c r="F42" s="66">
        <v>150000</v>
      </c>
      <c r="G42" s="60"/>
      <c r="H42" s="61"/>
      <c r="I42" s="62"/>
      <c r="J42" s="62"/>
    </row>
    <row r="43" spans="1:10" x14ac:dyDescent="0.25">
      <c r="A43" s="19" t="s">
        <v>11</v>
      </c>
      <c r="B43" s="20" t="s">
        <v>47</v>
      </c>
      <c r="C43" s="20" t="s">
        <v>51</v>
      </c>
      <c r="D43" s="20" t="s">
        <v>32</v>
      </c>
      <c r="E43" s="20" t="s">
        <v>17</v>
      </c>
      <c r="F43" s="66">
        <v>326000</v>
      </c>
      <c r="G43" s="67">
        <f t="shared" si="3"/>
        <v>326000</v>
      </c>
      <c r="H43" s="68">
        <f t="shared" si="3"/>
        <v>326000</v>
      </c>
      <c r="I43" s="62"/>
      <c r="J43" s="62"/>
    </row>
    <row r="44" spans="1:10" x14ac:dyDescent="0.25">
      <c r="A44" s="19" t="s">
        <v>11</v>
      </c>
      <c r="B44" s="20" t="s">
        <v>47</v>
      </c>
      <c r="C44" s="20" t="s">
        <v>52</v>
      </c>
      <c r="D44" s="20" t="s">
        <v>25</v>
      </c>
      <c r="E44" s="20" t="s">
        <v>17</v>
      </c>
      <c r="F44" s="66">
        <v>70000</v>
      </c>
      <c r="G44" s="60"/>
      <c r="H44" s="61"/>
      <c r="I44" s="62"/>
      <c r="J44" s="62"/>
    </row>
    <row r="45" spans="1:10" x14ac:dyDescent="0.25">
      <c r="A45" s="19" t="s">
        <v>11</v>
      </c>
      <c r="B45" s="20" t="s">
        <v>47</v>
      </c>
      <c r="C45" s="20" t="s">
        <v>53</v>
      </c>
      <c r="D45" s="20" t="s">
        <v>14</v>
      </c>
      <c r="E45" s="20" t="s">
        <v>17</v>
      </c>
      <c r="F45" s="66">
        <v>24534</v>
      </c>
      <c r="G45" s="60"/>
      <c r="H45" s="61"/>
      <c r="I45" s="62"/>
      <c r="J45" s="62"/>
    </row>
    <row r="46" spans="1:10" x14ac:dyDescent="0.25">
      <c r="A46" s="19" t="s">
        <v>11</v>
      </c>
      <c r="B46" s="20" t="s">
        <v>47</v>
      </c>
      <c r="C46" s="20" t="s">
        <v>53</v>
      </c>
      <c r="D46" s="20" t="s">
        <v>18</v>
      </c>
      <c r="E46" s="20" t="s">
        <v>17</v>
      </c>
      <c r="F46" s="66">
        <v>7409</v>
      </c>
      <c r="G46" s="60"/>
      <c r="H46" s="61"/>
      <c r="I46" s="62"/>
      <c r="J46" s="62"/>
    </row>
    <row r="47" spans="1:10" x14ac:dyDescent="0.25">
      <c r="A47" s="19" t="s">
        <v>11</v>
      </c>
      <c r="B47" s="20" t="s">
        <v>47</v>
      </c>
      <c r="C47" s="20" t="s">
        <v>54</v>
      </c>
      <c r="D47" s="20" t="s">
        <v>14</v>
      </c>
      <c r="E47" s="20" t="s">
        <v>17</v>
      </c>
      <c r="F47" s="66">
        <v>109038</v>
      </c>
      <c r="G47" s="60"/>
      <c r="H47" s="61"/>
      <c r="I47" s="62"/>
      <c r="J47" s="62"/>
    </row>
    <row r="48" spans="1:10" x14ac:dyDescent="0.25">
      <c r="A48" s="19" t="s">
        <v>11</v>
      </c>
      <c r="B48" s="20" t="s">
        <v>47</v>
      </c>
      <c r="C48" s="20" t="s">
        <v>54</v>
      </c>
      <c r="D48" s="20" t="s">
        <v>18</v>
      </c>
      <c r="E48" s="20" t="s">
        <v>17</v>
      </c>
      <c r="F48" s="66">
        <v>32929</v>
      </c>
      <c r="G48" s="60"/>
      <c r="H48" s="61"/>
      <c r="I48" s="62"/>
      <c r="J48" s="62"/>
    </row>
    <row r="49" spans="1:10" x14ac:dyDescent="0.25">
      <c r="A49" s="19" t="s">
        <v>11</v>
      </c>
      <c r="B49" s="20" t="s">
        <v>47</v>
      </c>
      <c r="C49" s="20" t="s">
        <v>54</v>
      </c>
      <c r="D49" s="20" t="s">
        <v>25</v>
      </c>
      <c r="E49" s="20" t="s">
        <v>17</v>
      </c>
      <c r="F49" s="59"/>
      <c r="G49" s="60"/>
      <c r="H49" s="61"/>
      <c r="I49" s="62"/>
      <c r="J49" s="62"/>
    </row>
    <row r="50" spans="1:10" x14ac:dyDescent="0.25">
      <c r="A50" s="19" t="s">
        <v>11</v>
      </c>
      <c r="B50" s="20" t="s">
        <v>55</v>
      </c>
      <c r="C50" s="20" t="s">
        <v>56</v>
      </c>
      <c r="D50" s="20" t="s">
        <v>57</v>
      </c>
      <c r="E50" s="20" t="s">
        <v>17</v>
      </c>
      <c r="F50" s="66">
        <v>174256</v>
      </c>
      <c r="G50" s="67">
        <f t="shared" si="3"/>
        <v>174256</v>
      </c>
      <c r="H50" s="68">
        <f t="shared" si="3"/>
        <v>174256</v>
      </c>
      <c r="I50" s="62"/>
      <c r="J50" s="62"/>
    </row>
    <row r="51" spans="1:10" x14ac:dyDescent="0.25">
      <c r="A51" s="69"/>
      <c r="B51" s="70"/>
      <c r="C51" s="70"/>
      <c r="D51" s="70"/>
      <c r="E51" s="70"/>
      <c r="F51" s="71"/>
      <c r="G51" s="84">
        <v>42000</v>
      </c>
      <c r="H51" s="85">
        <v>60000</v>
      </c>
      <c r="I51" s="62" t="s">
        <v>91</v>
      </c>
      <c r="J51" s="62"/>
    </row>
    <row r="52" spans="1:10" ht="15.75" thickBot="1" x14ac:dyDescent="0.3">
      <c r="A52" s="15"/>
      <c r="B52" s="13"/>
      <c r="C52" s="13"/>
      <c r="D52" s="13"/>
      <c r="E52" s="73" t="s">
        <v>90</v>
      </c>
      <c r="F52" s="72">
        <f>SUM(F6:F51)</f>
        <v>6674829.9824400004</v>
      </c>
      <c r="G52" s="72">
        <f t="shared" ref="G52:H52" si="4">SUM(G6:G51)</f>
        <v>5118538.9824400004</v>
      </c>
      <c r="H52" s="72">
        <f t="shared" si="4"/>
        <v>5136538.9824400004</v>
      </c>
      <c r="I52" s="62"/>
      <c r="J52" s="62"/>
    </row>
    <row r="53" spans="1:10" x14ac:dyDescent="0.25">
      <c r="A53" s="16"/>
      <c r="B53" s="16"/>
      <c r="C53" s="16"/>
      <c r="D53" s="16"/>
      <c r="E53" s="16"/>
      <c r="F53" s="63"/>
      <c r="G53" s="64"/>
      <c r="H53" s="64"/>
      <c r="I53" s="62"/>
      <c r="J53" s="62"/>
    </row>
    <row r="54" spans="1:10" s="74" customFormat="1" ht="12.75" customHeight="1" x14ac:dyDescent="0.25">
      <c r="F54" s="75"/>
      <c r="G54" s="76">
        <f>(G52-G61)*2.5/100</f>
        <v>40389.499561000011</v>
      </c>
      <c r="H54" s="76">
        <f>(H52-H61)*5/100</f>
        <v>56678.999122000023</v>
      </c>
      <c r="I54" s="77"/>
    </row>
    <row r="55" spans="1:10" s="74" customFormat="1" ht="12.75" customHeight="1" x14ac:dyDescent="0.25">
      <c r="F55" s="75"/>
      <c r="G55" s="75"/>
      <c r="H55" s="75"/>
      <c r="I55" s="77"/>
    </row>
    <row r="56" spans="1:10" s="74" customFormat="1" ht="12.75" customHeight="1" x14ac:dyDescent="0.25">
      <c r="F56" s="81"/>
      <c r="G56" s="81"/>
      <c r="H56" s="81"/>
      <c r="I56" s="77"/>
    </row>
    <row r="57" spans="1:10" s="74" customFormat="1" ht="12.75" customHeight="1" x14ac:dyDescent="0.25">
      <c r="F57" s="81"/>
      <c r="G57" s="81"/>
      <c r="H57" s="81"/>
      <c r="I57" s="77"/>
    </row>
    <row r="58" spans="1:10" s="74" customFormat="1" ht="12.75" customHeight="1" x14ac:dyDescent="0.25">
      <c r="F58" s="58">
        <f>184906+37000</f>
        <v>221906</v>
      </c>
      <c r="G58" s="58">
        <v>170080</v>
      </c>
      <c r="H58" s="58">
        <v>172080</v>
      </c>
      <c r="I58" s="78" t="s">
        <v>92</v>
      </c>
    </row>
    <row r="59" spans="1:10" s="74" customFormat="1" ht="12.75" customHeight="1" x14ac:dyDescent="0.25">
      <c r="F59" s="58">
        <v>19500</v>
      </c>
      <c r="G59" s="58">
        <v>19500</v>
      </c>
      <c r="H59" s="58">
        <v>19500</v>
      </c>
      <c r="I59" s="78" t="s">
        <v>93</v>
      </c>
    </row>
    <row r="60" spans="1:10" s="74" customFormat="1" ht="12.75" customHeight="1" x14ac:dyDescent="0.25">
      <c r="F60" s="58">
        <f>1930000</f>
        <v>1930000</v>
      </c>
      <c r="G60" s="58">
        <v>1426000</v>
      </c>
      <c r="H60" s="58">
        <v>942000</v>
      </c>
      <c r="I60" s="78" t="s">
        <v>94</v>
      </c>
    </row>
    <row r="61" spans="1:10" s="74" customFormat="1" ht="12.75" customHeight="1" x14ac:dyDescent="0.25">
      <c r="F61" s="58">
        <v>4503424</v>
      </c>
      <c r="G61" s="58">
        <f>3460959+42000</f>
        <v>3502959</v>
      </c>
      <c r="H61" s="58">
        <f>3942959+60000</f>
        <v>4002959</v>
      </c>
      <c r="I61" s="78" t="s">
        <v>95</v>
      </c>
    </row>
    <row r="62" spans="1:10" s="79" customFormat="1" ht="12.75" customHeight="1" x14ac:dyDescent="0.2">
      <c r="F62" s="82">
        <f>F58+F59+F60+F61</f>
        <v>6674830</v>
      </c>
      <c r="G62" s="82">
        <f t="shared" ref="G62:H62" si="5">G58+G59+G60+G61</f>
        <v>5118539</v>
      </c>
      <c r="H62" s="82">
        <f t="shared" si="5"/>
        <v>5136539</v>
      </c>
      <c r="I62" s="80" t="s">
        <v>96</v>
      </c>
    </row>
    <row r="63" spans="1:10" s="74" customFormat="1" ht="12.75" customHeight="1" x14ac:dyDescent="0.25">
      <c r="F63" s="81"/>
      <c r="G63" s="81"/>
      <c r="H63" s="81"/>
      <c r="I63" s="77"/>
    </row>
    <row r="64" spans="1:10" s="74" customFormat="1" ht="12.75" customHeight="1" x14ac:dyDescent="0.25">
      <c r="F64" s="81">
        <f>F62-F52</f>
        <v>1.7559999600052834E-2</v>
      </c>
      <c r="G64" s="81">
        <f t="shared" ref="G64:H64" si="6">G62-G52</f>
        <v>1.7559999600052834E-2</v>
      </c>
      <c r="H64" s="81">
        <f t="shared" si="6"/>
        <v>1.7559999600052834E-2</v>
      </c>
      <c r="I64" s="78" t="s">
        <v>97</v>
      </c>
    </row>
    <row r="65" spans="6:13" s="74" customFormat="1" ht="12.75" customHeight="1" x14ac:dyDescent="0.25">
      <c r="F65" s="81"/>
      <c r="G65" s="81"/>
      <c r="H65" s="81"/>
      <c r="I65" s="75"/>
      <c r="J65" s="75"/>
      <c r="K65" s="75"/>
      <c r="M65" s="77"/>
    </row>
    <row r="66" spans="6:13" s="74" customFormat="1" ht="12.75" customHeight="1" x14ac:dyDescent="0.25">
      <c r="F66" s="81"/>
      <c r="G66" s="81"/>
      <c r="H66" s="81"/>
      <c r="I66" s="75"/>
      <c r="J66" s="75"/>
      <c r="K66" s="75"/>
      <c r="M66" s="77"/>
    </row>
    <row r="67" spans="6:13" s="1" customFormat="1" x14ac:dyDescent="0.25">
      <c r="F67" s="83"/>
      <c r="G67" s="83"/>
      <c r="H67" s="83"/>
    </row>
    <row r="68" spans="6:13" x14ac:dyDescent="0.25">
      <c r="F68" s="65"/>
      <c r="G68" s="62"/>
      <c r="H68" s="62"/>
      <c r="I68" s="62"/>
      <c r="J68" s="62"/>
    </row>
    <row r="69" spans="6:13" x14ac:dyDescent="0.25">
      <c r="F69" s="65"/>
      <c r="G69" s="62"/>
      <c r="H69" s="62"/>
      <c r="I69" s="62"/>
      <c r="J69" s="62"/>
    </row>
    <row r="70" spans="6:13" x14ac:dyDescent="0.25">
      <c r="F70" s="65"/>
      <c r="G70" s="62"/>
      <c r="H70" s="62"/>
      <c r="I70" s="62"/>
      <c r="J70" s="62"/>
    </row>
  </sheetData>
  <mergeCells count="8">
    <mergeCell ref="A1:H1"/>
    <mergeCell ref="A2:H2"/>
    <mergeCell ref="A3:H3"/>
    <mergeCell ref="A4:A5"/>
    <mergeCell ref="B4:B5"/>
    <mergeCell ref="C4:C5"/>
    <mergeCell ref="D4:D5"/>
    <mergeCell ref="E4:E5"/>
  </mergeCells>
  <pageMargins left="0.7" right="0.49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РЧБ для сверки БР&lt;/VariantName&gt;&#10;  &lt;VariantLink&gt;12498&lt;/VariantLink&gt;&#10;  &lt;ReportCode&gt;MAKET_9359e395_1424_4d8c_9acb_d381142db26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81DB7F1-978D-4DA2-BA3B-3A5B8941F2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2022-2025</vt:lpstr>
      <vt:lpstr>2024-2026</vt:lpstr>
      <vt:lpstr>СВОД после согласования</vt:lpstr>
      <vt:lpstr>'2022-2025'!Заголовки_для_печати</vt:lpstr>
      <vt:lpstr>'СВОД после согласования'!Область_печати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DESKTOP-52MBK5O\Гам</dc:creator>
  <cp:lastModifiedBy>Лариса Лейманн</cp:lastModifiedBy>
  <cp:lastPrinted>2023-11-09T13:06:14Z</cp:lastPrinted>
  <dcterms:created xsi:type="dcterms:W3CDTF">2022-10-20T12:29:20Z</dcterms:created>
  <dcterms:modified xsi:type="dcterms:W3CDTF">2023-11-09T13:06:20Z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РЧБ для сверки БР(8).xlsx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w1602-минина-вв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